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331"/>
  <workbookPr autoCompressPictures="0"/>
  <bookViews>
    <workbookView xWindow="12620" yWindow="0" windowWidth="16020" windowHeight="17420" tabRatio="788" firstSheet="8" activeTab="11"/>
  </bookViews>
  <sheets>
    <sheet name="Jan" sheetId="14" state="hidden" r:id="rId1"/>
    <sheet name="Feb" sheetId="19" state="hidden" r:id="rId2"/>
    <sheet name="Mar" sheetId="20" state="hidden" r:id="rId3"/>
    <sheet name="Apr" sheetId="22" state="hidden" r:id="rId4"/>
    <sheet name="May" sheetId="24" state="hidden" r:id="rId5"/>
    <sheet name="Jun" sheetId="25" state="hidden" r:id="rId6"/>
    <sheet name="Jul" sheetId="26" state="hidden" r:id="rId7"/>
    <sheet name="Aug" sheetId="32" state="hidden" r:id="rId8"/>
    <sheet name="Sep" sheetId="28" r:id="rId9"/>
    <sheet name="Oct" sheetId="29" r:id="rId10"/>
    <sheet name="Nov" sheetId="30" r:id="rId11"/>
    <sheet name="Dec" sheetId="31" r:id="rId12"/>
    <sheet name="Lookup List" sheetId="15" r:id="rId13"/>
  </sheets>
  <definedNames>
    <definedName name="AprSun1">DATE(CalendarYear,4,1)-WEEKDAY(DATE(CalendarYear,4,1))+1</definedName>
    <definedName name="AugSun1">DATE(CalendarYear,8,1)-WEEKDAY(DATE(CalendarYear,8,1))+1</definedName>
    <definedName name="CalendarYear">Jan!$K$1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0">Jan!$A$1:$H$14</definedName>
    <definedName name="SepSun1">DATE(CalendarYear,9,1)-WEEKDAY(DATE(CalendarYear,9,1))+1</definedName>
    <definedName name="Year">YearLookup[]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32" l="1"/>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B1"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B3" i="14"/>
  <c r="H3" i="14"/>
  <c r="G3" i="14"/>
  <c r="E3" i="14"/>
  <c r="D3" i="14"/>
  <c r="C3" i="14"/>
  <c r="B1" i="14"/>
</calcChain>
</file>

<file path=xl/comments1.xml><?xml version="1.0" encoding="utf-8"?>
<comments xmlns="http://schemas.openxmlformats.org/spreadsheetml/2006/main">
  <authors>
    <author xml:space="preserve">   </author>
  </authors>
  <commentList>
    <comment ref="J4" authorId="0">
      <text>
        <r>
          <rPr>
            <b/>
            <sz val="9"/>
            <color indexed="81"/>
            <rFont val="Geneva"/>
          </rPr>
          <t>When you click in the cell that displays the year above, you see a pop-up list of years from which to select. When you make a selection, the calendar sheets for all months in this workbook automatically update.
To change the available years in that list, see the Lookup List sheet.
Note: Formulas exist in all cells that display dates as well as those that appear blank within the calendar cells of rows that contain date values, in order for the calendar to update automatically.  If you manually change the text in those cells, the calendar will no longer be able to update automatically.
You can, however, type text in the taller cells beneath each date cell, such as where you see 'Sample text' written in the first available taller cell in this calendar.</t>
        </r>
      </text>
    </comment>
    <comment ref="J11" authorId="0">
      <text>
        <r>
          <rPr>
            <b/>
            <sz val="9"/>
            <color indexed="81"/>
            <rFont val="Geneva"/>
          </rPr>
          <t>Easily apply your own look to this calendar.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<sst xmlns="http://schemas.openxmlformats.org/spreadsheetml/2006/main" count="173" uniqueCount="69">
  <si>
    <t>Sunday</t>
  </si>
  <si>
    <t>Monday</t>
  </si>
  <si>
    <t>Tuesday</t>
  </si>
  <si>
    <t>Wednesday</t>
  </si>
  <si>
    <t>Thursday</t>
  </si>
  <si>
    <t>Friday</t>
  </si>
  <si>
    <t>Saturday</t>
  </si>
  <si>
    <t>Year</t>
  </si>
  <si>
    <t>Notes:</t>
  </si>
  <si>
    <t>Notes</t>
  </si>
  <si>
    <t>Select
Year:</t>
  </si>
  <si>
    <t>Sample text.</t>
  </si>
  <si>
    <t>FINALS</t>
  </si>
  <si>
    <t>No Class</t>
  </si>
  <si>
    <t>NO CLASS, THANKSGIVING BREAK</t>
  </si>
  <si>
    <t>Ch 1</t>
  </si>
  <si>
    <t>Safety Check-in Balance Practice</t>
  </si>
  <si>
    <t>Elements, Compounds, and Mixtures</t>
  </si>
  <si>
    <t>Measurement and Density</t>
  </si>
  <si>
    <t>Paper Chromatography</t>
  </si>
  <si>
    <t>Ionic and Covalent Properties</t>
  </si>
  <si>
    <t>Molecular Geometry</t>
  </si>
  <si>
    <t>Chemical Reactions</t>
  </si>
  <si>
    <t>Gas Laws</t>
  </si>
  <si>
    <t>What's the Solution?</t>
  </si>
  <si>
    <t>Acids, Bases, pH</t>
  </si>
  <si>
    <t>Intro, Ch 1</t>
  </si>
  <si>
    <t>Ch 2</t>
  </si>
  <si>
    <t>Ch 1 Review</t>
  </si>
  <si>
    <t>Ch 1 Concept Check</t>
  </si>
  <si>
    <t>Ch 2 Concept Check</t>
  </si>
  <si>
    <t>Ch 2 Review</t>
  </si>
  <si>
    <t>Ch 2                          HW 1 Due                       Quiz 1 Due</t>
  </si>
  <si>
    <t>Ch 3 Concept Check</t>
  </si>
  <si>
    <t>Ch 4 Concept Check</t>
  </si>
  <si>
    <t>Ch 5 Concept Check</t>
  </si>
  <si>
    <t>Ch 6 Concept Check</t>
  </si>
  <si>
    <t>Ch 7 Concept Check</t>
  </si>
  <si>
    <t>Ch 8 Concept Check</t>
  </si>
  <si>
    <t>Ch 9 Concept Check</t>
  </si>
  <si>
    <t>Ch 3 Review</t>
  </si>
  <si>
    <t>Ch 4 Review</t>
  </si>
  <si>
    <t>Ch 5 Review</t>
  </si>
  <si>
    <t>Ch 6 Review</t>
  </si>
  <si>
    <t>Ch 7 Review</t>
  </si>
  <si>
    <t>Ch 8 Review</t>
  </si>
  <si>
    <t>Ch 9 Review</t>
  </si>
  <si>
    <t>Ch 3</t>
  </si>
  <si>
    <t>Ch 4</t>
  </si>
  <si>
    <t>Ch 5</t>
  </si>
  <si>
    <t>Ch 6</t>
  </si>
  <si>
    <t>Ch 7</t>
  </si>
  <si>
    <t>Ch 8</t>
  </si>
  <si>
    <t>Ch 9</t>
  </si>
  <si>
    <t>Ch 10</t>
  </si>
  <si>
    <t>Ch 3                          HW 2 Due                       Quiz 2 Due</t>
  </si>
  <si>
    <t>Ch 4                          HW 3 Due                       Quiz 3 Due</t>
  </si>
  <si>
    <t>Ch 5                          HW 4 Due                       Quiz 4 Due</t>
  </si>
  <si>
    <t>Ch 6                          HW 5 Due                       Quiz 5 Due</t>
  </si>
  <si>
    <t>Ch 7                          HW 6 Due                       Quiz 6 Due</t>
  </si>
  <si>
    <t>NO SCHOOL                     Ch 8                          HW 7 Due                       Quiz 7 Due</t>
  </si>
  <si>
    <t>Ch 9                          HW 8 Due                       Quiz 8 Due</t>
  </si>
  <si>
    <t>Ch 10                          HW 9 Due                       Quiz 9 Due</t>
  </si>
  <si>
    <t>Ch 4                               Exam 1</t>
  </si>
  <si>
    <t>Ch 4                       Exam 1</t>
  </si>
  <si>
    <t>Ch 7                           Exam 2</t>
  </si>
  <si>
    <t>Ch 7                        Eaxm 2</t>
  </si>
  <si>
    <t>Ch 10                     Exam 3</t>
  </si>
  <si>
    <t>HW 10 Due                   Quiz 10 Due                     Exam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</si>
</sst>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19" x14ac:knownFonts="1">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u/>
      <sz val="11"/>
      <color theme="10"/>
      <name val="Century Gothic"/>
      <family val="2"/>
      <scheme val="minor"/>
    </font>
    <font>
      <u/>
      <sz val="11"/>
      <color theme="11"/>
      <name val="Century Gothic"/>
      <family val="2"/>
      <scheme val="minor"/>
    </font>
    <font>
      <b/>
      <sz val="10"/>
      <color theme="1" tint="0.249977111117893"/>
      <name val="Century Gothic"/>
      <scheme val="minor"/>
    </font>
    <font>
      <b/>
      <sz val="10"/>
      <color rgb="FF404040"/>
      <name val="Century Gothic"/>
      <scheme val="minor"/>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
      <patternFill patternType="solid">
        <fgColor rgb="FFFFFFFF"/>
        <bgColor rgb="FF000000"/>
      </patternFill>
    </fill>
  </fills>
  <borders count="2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rgb="FFBEC7C1"/>
      </left>
      <right style="thin">
        <color rgb="FFBEC7C1"/>
      </right>
      <top style="thin">
        <color rgb="FFBEC7C1"/>
      </top>
      <bottom style="thin">
        <color rgb="FFBEC7C1"/>
      </bottom>
      <diagonal/>
    </border>
  </borders>
  <cellStyleXfs count="31">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5">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5" borderId="6" xfId="3" applyFont="1" applyBorder="1" applyAlignment="1">
      <alignment horizontal="left" vertical="center" wrapText="1" indent="1"/>
    </xf>
    <xf numFmtId="0" fontId="17" fillId="0" borderId="1" xfId="0" applyFont="1" applyFill="1" applyBorder="1" applyAlignment="1">
      <alignment horizontal="left" vertical="center" wrapText="1" indent="1"/>
    </xf>
    <xf numFmtId="0" fontId="17" fillId="5" borderId="7" xfId="3" applyFont="1" applyBorder="1" applyAlignment="1">
      <alignment horizontal="left" vertical="center" wrapText="1" indent="1"/>
    </xf>
    <xf numFmtId="0" fontId="18" fillId="0" borderId="25" xfId="0" applyFont="1" applyBorder="1" applyAlignment="1">
      <alignment horizontal="left" vertical="center" wrapText="1" indent="1"/>
    </xf>
    <xf numFmtId="0" fontId="18" fillId="7" borderId="25" xfId="0" applyFont="1" applyFill="1" applyBorder="1" applyAlignment="1">
      <alignment horizontal="left" vertical="center" wrapText="1" indent="1"/>
    </xf>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cellXfs>
  <cellStyles count="31">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YearLookup" displayName="YearLookup" ref="A1:A9" totalsRowShown="0" headerRowDxfId="2" dataDxfId="1">
  <autoFilter ref="A1:A9"/>
  <tableColumns count="1">
    <tableColumn id="1"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Summer">
      <a:dk1>
        <a:sysClr val="windowText" lastClr="000000"/>
      </a:dk1>
      <a:lt1>
        <a:sysClr val="window" lastClr="FFFFFF"/>
      </a:lt1>
      <a:dk2>
        <a:srgbClr val="D16207"/>
      </a:dk2>
      <a:lt2>
        <a:srgbClr val="F0B31E"/>
      </a:lt2>
      <a:accent1>
        <a:srgbClr val="51A6C2"/>
      </a:accent1>
      <a:accent2>
        <a:srgbClr val="51C2A9"/>
      </a:accent2>
      <a:accent3>
        <a:srgbClr val="7EC251"/>
      </a:accent3>
      <a:accent4>
        <a:srgbClr val="E1DC53"/>
      </a:accent4>
      <a:accent5>
        <a:srgbClr val="B54721"/>
      </a:accent5>
      <a:accent6>
        <a:srgbClr val="A16BB1"/>
      </a:accent6>
      <a:hlink>
        <a:srgbClr val="A40A06"/>
      </a:hlink>
      <a:folHlink>
        <a:srgbClr val="837F16"/>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K2" sqref="K2"/>
    </sheetView>
  </sheetViews>
  <sheetFormatPr baseColWidth="10" defaultColWidth="8.7109375" defaultRowHeight="13" x14ac:dyDescent="0"/>
  <cols>
    <col min="1" max="1" width="2.42578125" style="1" customWidth="1"/>
    <col min="2" max="8" width="17.5703125" style="4" customWidth="1"/>
    <col min="9" max="9" width="8.7109375" style="4"/>
    <col min="10" max="10" width="15.28515625" style="4" customWidth="1"/>
    <col min="11" max="11" width="16.7109375" style="4" customWidth="1"/>
    <col min="12" max="16384" width="8.7109375" style="4"/>
  </cols>
  <sheetData>
    <row r="1" spans="1:11" s="1" customFormat="1" ht="59.25" customHeight="1" thickBot="1">
      <c r="B1" s="40">
        <f>DATE(CalendarYear,1,1)</f>
        <v>42736</v>
      </c>
      <c r="C1" s="40"/>
      <c r="D1" s="40"/>
      <c r="E1" s="40"/>
      <c r="F1" s="40"/>
      <c r="G1" s="40"/>
      <c r="H1" s="40"/>
      <c r="J1" s="7" t="s">
        <v>10</v>
      </c>
      <c r="K1" s="8">
        <v>2017</v>
      </c>
    </row>
    <row r="2" spans="1:11" s="3" customFormat="1" ht="21.75" customHeight="1">
      <c r="A2" s="2"/>
      <c r="B2" s="15" t="s">
        <v>0</v>
      </c>
      <c r="C2" s="16" t="s">
        <v>1</v>
      </c>
      <c r="D2" s="16" t="s">
        <v>2</v>
      </c>
      <c r="E2" s="16" t="s">
        <v>3</v>
      </c>
      <c r="F2" s="16" t="s">
        <v>4</v>
      </c>
      <c r="G2" s="16" t="s">
        <v>5</v>
      </c>
      <c r="H2" s="17" t="s">
        <v>6</v>
      </c>
    </row>
    <row r="3" spans="1:11" ht="14" customHeight="1">
      <c r="B3" s="9">
        <f>IF(AND(YEAR(JanSun1)=CalendarYear,MONTH(JanSun1)=1),JanSun1, "")</f>
        <v>42736</v>
      </c>
      <c r="C3" s="5">
        <f>IF(AND(YEAR(JanSun1+1)=CalendarYear,MONTH(JanSun1+1)=1),JanSun1+1, "")</f>
        <v>42737</v>
      </c>
      <c r="D3" s="5">
        <f>IF(AND(YEAR(JanSun1+2)=CalendarYear,MONTH(JanSun1+2)=1),JanSun1+2, "")</f>
        <v>42738</v>
      </c>
      <c r="E3" s="5">
        <f>IF(AND(YEAR(JanSun1+3)=CalendarYear,MONTH(JanSun1+3)=1),JanSun1+3, "")</f>
        <v>42739</v>
      </c>
      <c r="F3" s="5">
        <f>IF(AND(YEAR(JanSun1+4)=CalendarYear,MONTH(JanSun1+4)=1),JanSun1+4, "")</f>
        <v>42740</v>
      </c>
      <c r="G3" s="5">
        <f>IF(AND(YEAR(JanSun1+5)=CalendarYear,MONTH(JanSun1+5)=1),JanSun1+5, "")</f>
        <v>42741</v>
      </c>
      <c r="H3" s="10">
        <f>IF(AND(YEAR(JanSun1+6)=CalendarYear,MONTH(JanSun1+6)=1),JanSun1+6, "")</f>
        <v>42742</v>
      </c>
    </row>
    <row r="4" spans="1:11" ht="58" customHeight="1">
      <c r="B4" s="29" t="s">
        <v>11</v>
      </c>
      <c r="C4" s="25"/>
      <c r="D4" s="26"/>
      <c r="E4" s="26"/>
      <c r="F4" s="26"/>
      <c r="G4" s="26"/>
      <c r="H4" s="30"/>
    </row>
    <row r="5" spans="1:11" ht="14" customHeight="1">
      <c r="B5" s="11">
        <f>IF(AND(YEAR(JanSun1+7)=CalendarYear,MONTH(JanSun1+7)=1),JanSun1+7, "")</f>
        <v>42743</v>
      </c>
      <c r="C5" s="5">
        <f>IF(AND(YEAR(JanSun1+8)=CalendarYear,MONTH(JanSun1+8)=1),JanSun1+8, "")</f>
        <v>42744</v>
      </c>
      <c r="D5" s="5">
        <f>IF(AND(YEAR(JanSun1+9)=CalendarYear,MONTH(JanSun1+9)=1),JanSun1+9, "")</f>
        <v>42745</v>
      </c>
      <c r="E5" s="5">
        <f>IF(AND(YEAR(JanSun1+10)=CalendarYear,MONTH(JanSun1+10)=1),JanSun1+10, "")</f>
        <v>42746</v>
      </c>
      <c r="F5" s="5">
        <f>IF(AND(YEAR(JanSun1+11)=CalendarYear,MONTH(JanSun1+11)=1),JanSun1+11, "")</f>
        <v>42747</v>
      </c>
      <c r="G5" s="5">
        <f>IF(AND(YEAR(JanSun1+12)=CalendarYear,MONTH(JanSun1+12)=1),JanSun1+12,"")</f>
        <v>42748</v>
      </c>
      <c r="H5" s="10">
        <f>IF(AND(YEAR(JanSun1+13)=CalendarYear,MONTH(JanSun1+13)=1),JanSun1+13, "")</f>
        <v>42749</v>
      </c>
    </row>
    <row r="6" spans="1:11" ht="58" customHeight="1">
      <c r="B6" s="29"/>
      <c r="C6" s="25"/>
      <c r="D6" s="26"/>
      <c r="E6" s="26"/>
      <c r="F6" s="26"/>
      <c r="G6" s="26"/>
      <c r="H6" s="30"/>
    </row>
    <row r="7" spans="1:11" ht="14" customHeight="1">
      <c r="B7" s="11">
        <f>IF(AND(YEAR(JanSun1+14)=CalendarYear,MONTH(JanSun1+14)=1),JanSun1+14, "")</f>
        <v>42750</v>
      </c>
      <c r="C7" s="5">
        <f>IF(AND(YEAR(JanSun1+15)=CalendarYear,MONTH(JanSun1+15)=1),JanSun1+15, "")</f>
        <v>42751</v>
      </c>
      <c r="D7" s="5">
        <f>IF(AND(YEAR(JanSun1+16)=CalendarYear,MONTH(JanSun1+16)=1),JanSun1+16, "")</f>
        <v>42752</v>
      </c>
      <c r="E7" s="5">
        <f>IF(AND(YEAR(JanSun1+17)=CalendarYear,MONTH(JanSun1+17)=1),JanSun1+17, "")</f>
        <v>42753</v>
      </c>
      <c r="F7" s="5">
        <f>IF(AND(YEAR(JanSun1+18)=CalendarYear,MONTH(JanSun1+18)=1),JanSun1+18, "")</f>
        <v>42754</v>
      </c>
      <c r="G7" s="5">
        <f>IF(AND(YEAR(JanSun1+19)=CalendarYear,MONTH(JanSun1+19)=1),JanSun1+19, "")</f>
        <v>42755</v>
      </c>
      <c r="H7" s="10">
        <f>IF(AND(YEAR(JanSun1+20)=CalendarYear,MONTH(JanSun1+20)=1),JanSun1+20, "")</f>
        <v>42756</v>
      </c>
    </row>
    <row r="8" spans="1:11" ht="58" customHeight="1">
      <c r="B8" s="29"/>
      <c r="C8" s="25"/>
      <c r="D8" s="26"/>
      <c r="E8" s="26"/>
      <c r="F8" s="26"/>
      <c r="G8" s="26"/>
      <c r="H8" s="30"/>
    </row>
    <row r="9" spans="1:11" ht="14" customHeight="1">
      <c r="B9" s="12">
        <f>IF(AND(YEAR(JanSun1+21)=CalendarYear,MONTH(JanSun1+21)=1),JanSun1+21, "")</f>
        <v>42757</v>
      </c>
      <c r="C9" s="6">
        <f>IF(AND(YEAR(JanSun1+22)=CalendarYear,MONTH(JanSun1+22)=1),JanSun1+22, "")</f>
        <v>42758</v>
      </c>
      <c r="D9" s="6">
        <f>IF(AND(YEAR(JanSun1+23)=CalendarYear,MONTH(JanSun1+23)=1),JanSun1+23, "")</f>
        <v>42759</v>
      </c>
      <c r="E9" s="6">
        <f>IF(AND(YEAR(JanSun1+24)=CalendarYear,MONTH(JanSun1+24)=1),JanSun1+24, "")</f>
        <v>42760</v>
      </c>
      <c r="F9" s="6">
        <f>IF(AND(YEAR(JanSun1+25)=CalendarYear,MONTH(JanSun1+25)=1),JanSun1+25, "")</f>
        <v>42761</v>
      </c>
      <c r="G9" s="6">
        <f>IF(AND(YEAR(JanSun1+26)=CalendarYear,MONTH(JanSun1+26)=1),JanSun1+26, "")</f>
        <v>42762</v>
      </c>
      <c r="H9" s="13">
        <f>IF(AND(YEAR(JanSun1+27)=CalendarYear,MONTH(JanSun1+27)=1),JanSun1+27, "")</f>
        <v>42763</v>
      </c>
    </row>
    <row r="10" spans="1:11" ht="58" customHeight="1">
      <c r="B10" s="29"/>
      <c r="C10" s="25"/>
      <c r="D10" s="26"/>
      <c r="E10" s="26"/>
      <c r="F10" s="26"/>
      <c r="G10" s="26"/>
      <c r="H10" s="30"/>
    </row>
    <row r="11" spans="1:11" ht="14" customHeight="1">
      <c r="B11" s="12">
        <f>IF(AND(YEAR(JanSun1+28)=CalendarYear,MONTH(JanSun1+28)=1),JanSun1+28, "")</f>
        <v>42764</v>
      </c>
      <c r="C11" s="6">
        <f>IF(AND(YEAR(JanSun1+29)=CalendarYear,MONTH(JanSun1+29)=1),JanSun1+29, "")</f>
        <v>42765</v>
      </c>
      <c r="D11" s="6">
        <f>IF(AND(YEAR(JanSun1+30)=CalendarYear,MONTH(JanSun1+30)=1),JanSun1+30, "")</f>
        <v>42766</v>
      </c>
      <c r="E11" s="6" t="str">
        <f>IF(AND(YEAR(JanSun1+31)=CalendarYear,MONTH(JanSun1+31)=1),JanSun1+31, "")</f>
        <v/>
      </c>
      <c r="F11" s="6" t="str">
        <f>IF(AND(YEAR(JanSun1+32)=CalendarYear,MONTH(JanSun1+32)=1),JanSun1+32, "")</f>
        <v/>
      </c>
      <c r="G11" s="6" t="str">
        <f>IF(AND(YEAR(JanSun1+33)=CalendarYear,MONTH(JanSun1+33)=1),JanSun1+33, "")</f>
        <v/>
      </c>
      <c r="H11" s="13" t="str">
        <f>IF(AND(YEAR(JanSun1+34)=CalendarYear,MONTH(JanSun1+34)=1),JanSun1+34, "")</f>
        <v/>
      </c>
    </row>
    <row r="12" spans="1:11" ht="58" customHeight="1">
      <c r="B12" s="29"/>
      <c r="C12" s="25"/>
      <c r="D12" s="26"/>
      <c r="E12" s="26"/>
      <c r="F12" s="25"/>
      <c r="G12" s="25"/>
      <c r="H12" s="30"/>
    </row>
    <row r="13" spans="1:11" ht="14" customHeight="1">
      <c r="B13" s="12" t="str">
        <f>IF(AND(YEAR(JanSun1+35)=CalendarYear,MONTH(JanSun1+35)=1),JanSun1+35, "")</f>
        <v/>
      </c>
      <c r="C13" s="6" t="str">
        <f>IF(AND(YEAR(JanSun1+36)=CalendarYear,MONTH(JanSun1+36)=1),JanSun1+36, "")</f>
        <v/>
      </c>
      <c r="D13" s="44" t="s">
        <v>8</v>
      </c>
      <c r="E13" s="44"/>
      <c r="F13" s="44"/>
      <c r="G13" s="44"/>
      <c r="H13" s="45"/>
    </row>
    <row r="14" spans="1:11" ht="58" customHeight="1" thickBot="1">
      <c r="B14" s="31"/>
      <c r="C14" s="27"/>
      <c r="D14" s="41"/>
      <c r="E14" s="42"/>
      <c r="F14" s="42"/>
      <c r="G14" s="42"/>
      <c r="H14" s="43"/>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pageMargins left="0.5" right="0.5" top="0.75" bottom="0.75" header="0.5" footer="0.5"/>
  <headerFooter alignWithMargins="0"/>
  <customProperties>
    <customPr name="SheetChanged" r:id="rId1"/>
  </customPropertie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B1" workbookViewId="0">
      <selection activeCell="B9" sqref="B9"/>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DATE(CalendarYear,10,1)</f>
        <v>43009</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f>IF(AND(YEAR(OctSun1)=CalendarYear,MONTH(OctSun1)=10),OctSun1, "")</f>
        <v>43009</v>
      </c>
      <c r="C3" s="5">
        <f>IF(AND(YEAR(OctSun1+1)=CalendarYear,MONTH(OctSun1+1)=10),OctSun1+1, "")</f>
        <v>43010</v>
      </c>
      <c r="D3" s="5">
        <f>IF(AND(YEAR(OctSun1+2)=CalendarYear,MONTH(OctSun1+2)=10),OctSun1+2, "")</f>
        <v>43011</v>
      </c>
      <c r="E3" s="5">
        <f>IF(AND(YEAR(OctSun1+3)=CalendarYear,MONTH(OctSun1+3)=10),OctSun1+3, "")</f>
        <v>43012</v>
      </c>
      <c r="F3" s="5">
        <f>IF(AND(YEAR(OctSun1+4)=CalendarYear,MONTH(OctSun1+4)=10),OctSun1+4, "")</f>
        <v>43013</v>
      </c>
      <c r="G3" s="5">
        <f>IF(AND(YEAR(OctSun1+5)=CalendarYear,MONTH(OctSun1+5)=10),OctSun1+5, "")</f>
        <v>43014</v>
      </c>
      <c r="H3" s="10">
        <f>IF(AND(YEAR(OctSun1+6)=CalendarYear,MONTH(OctSun1+6)=10),OctSun1+6, "")</f>
        <v>43015</v>
      </c>
    </row>
    <row r="4" spans="1:8" ht="58" customHeight="1">
      <c r="B4" s="35" t="s">
        <v>27</v>
      </c>
      <c r="C4" s="36" t="s">
        <v>30</v>
      </c>
      <c r="D4" s="34" t="s">
        <v>31</v>
      </c>
      <c r="E4" s="34" t="s">
        <v>18</v>
      </c>
      <c r="F4" s="36" t="s">
        <v>47</v>
      </c>
      <c r="G4" s="36" t="s">
        <v>55</v>
      </c>
      <c r="H4" s="37" t="s">
        <v>47</v>
      </c>
    </row>
    <row r="5" spans="1:8" ht="14" customHeight="1">
      <c r="B5" s="11">
        <f>IF(AND(YEAR(OctSun1+7)=CalendarYear,MONTH(OctSun1+7)=10),OctSun1+7, "")</f>
        <v>43016</v>
      </c>
      <c r="C5" s="5">
        <f>IF(AND(YEAR(OctSun1+8)=CalendarYear,MONTH(OctSun1+8)=10),OctSun1+8, "")</f>
        <v>43017</v>
      </c>
      <c r="D5" s="5">
        <f>IF(AND(YEAR(OctSun1+9)=CalendarYear,MONTH(OctSun1+9)=10),OctSun1+9, "")</f>
        <v>43018</v>
      </c>
      <c r="E5" s="5">
        <f>IF(AND(YEAR(OctSun1+10)=CalendarYear,MONTH(OctSun1+10)=10),OctSun1+10, "")</f>
        <v>43019</v>
      </c>
      <c r="F5" s="5">
        <f>IF(AND(YEAR(OctSun1+11)=CalendarYear,MONTH(OctSun1+11)=10),OctSun1+11, "")</f>
        <v>43020</v>
      </c>
      <c r="G5" s="5">
        <f>IF(AND(YEAR(OctSun1+12)=CalendarYear,MONTH(OctSun1+12)=10),OctSun1+12,"")</f>
        <v>43021</v>
      </c>
      <c r="H5" s="10">
        <f>IF(AND(YEAR(OctSun1+13)=CalendarYear,MONTH(OctSun1+13)=10),OctSun1+13, "")</f>
        <v>43022</v>
      </c>
    </row>
    <row r="6" spans="1:8" ht="58" customHeight="1">
      <c r="B6" s="35" t="s">
        <v>47</v>
      </c>
      <c r="C6" s="36" t="s">
        <v>33</v>
      </c>
      <c r="D6" s="34" t="s">
        <v>40</v>
      </c>
      <c r="E6" s="34" t="s">
        <v>19</v>
      </c>
      <c r="F6" s="36" t="s">
        <v>48</v>
      </c>
      <c r="G6" s="36" t="s">
        <v>56</v>
      </c>
      <c r="H6" s="37" t="s">
        <v>63</v>
      </c>
    </row>
    <row r="7" spans="1:8" ht="14" customHeight="1">
      <c r="B7" s="11">
        <f>IF(AND(YEAR(OctSun1+14)=CalendarYear,MONTH(OctSun1+14)=10),OctSun1+14, "")</f>
        <v>43023</v>
      </c>
      <c r="C7" s="5">
        <f>IF(AND(YEAR(OctSun1+15)=CalendarYear,MONTH(OctSun1+15)=10),OctSun1+15, "")</f>
        <v>43024</v>
      </c>
      <c r="D7" s="5">
        <f>IF(AND(YEAR(OctSun1+16)=CalendarYear,MONTH(OctSun1+16)=10),OctSun1+16, "")</f>
        <v>43025</v>
      </c>
      <c r="E7" s="5">
        <f>IF(AND(YEAR(OctSun1+17)=CalendarYear,MONTH(OctSun1+17)=10),OctSun1+17, "")</f>
        <v>43026</v>
      </c>
      <c r="F7" s="5">
        <f>IF(AND(YEAR(OctSun1+18)=CalendarYear,MONTH(OctSun1+18)=10),OctSun1+18, "")</f>
        <v>43027</v>
      </c>
      <c r="G7" s="5">
        <f>IF(AND(YEAR(OctSun1+19)=CalendarYear,MONTH(OctSun1+19)=10),OctSun1+19, "")</f>
        <v>43028</v>
      </c>
      <c r="H7" s="10">
        <f>IF(AND(YEAR(OctSun1+20)=CalendarYear,MONTH(OctSun1+20)=10),OctSun1+20, "")</f>
        <v>43029</v>
      </c>
    </row>
    <row r="8" spans="1:8" ht="58" customHeight="1">
      <c r="B8" s="35" t="s">
        <v>64</v>
      </c>
      <c r="C8" s="36" t="s">
        <v>34</v>
      </c>
      <c r="D8" s="34" t="s">
        <v>41</v>
      </c>
      <c r="E8" s="34" t="s">
        <v>20</v>
      </c>
      <c r="F8" s="36" t="s">
        <v>49</v>
      </c>
      <c r="G8" s="36" t="s">
        <v>57</v>
      </c>
      <c r="H8" s="37" t="s">
        <v>49</v>
      </c>
    </row>
    <row r="9" spans="1:8" ht="14" customHeight="1">
      <c r="B9" s="12">
        <f>IF(AND(YEAR(OctSun1+21)=CalendarYear,MONTH(OctSun1+21)=10),OctSun1+21, "")</f>
        <v>43030</v>
      </c>
      <c r="C9" s="6">
        <f>IF(AND(YEAR(OctSun1+22)=CalendarYear,MONTH(OctSun1+22)=10),OctSun1+22, "")</f>
        <v>43031</v>
      </c>
      <c r="D9" s="6">
        <f>IF(AND(YEAR(OctSun1+23)=CalendarYear,MONTH(OctSun1+23)=10),OctSun1+23, "")</f>
        <v>43032</v>
      </c>
      <c r="E9" s="6">
        <f>IF(AND(YEAR(OctSun1+24)=CalendarYear,MONTH(OctSun1+24)=10),OctSun1+24, "")</f>
        <v>43033</v>
      </c>
      <c r="F9" s="6">
        <f>IF(AND(YEAR(OctSun1+25)=CalendarYear,MONTH(OctSun1+25)=10),OctSun1+25, "")</f>
        <v>43034</v>
      </c>
      <c r="G9" s="6">
        <f>IF(AND(YEAR(OctSun1+26)=CalendarYear,MONTH(OctSun1+26)=10),OctSun1+26, "")</f>
        <v>43035</v>
      </c>
      <c r="H9" s="13">
        <f>IF(AND(YEAR(OctSun1+27)=CalendarYear,MONTH(OctSun1+27)=10),OctSun1+27, "")</f>
        <v>43036</v>
      </c>
    </row>
    <row r="10" spans="1:8" ht="58" customHeight="1">
      <c r="B10" s="35" t="s">
        <v>49</v>
      </c>
      <c r="C10" s="36" t="s">
        <v>35</v>
      </c>
      <c r="D10" s="34" t="s">
        <v>42</v>
      </c>
      <c r="E10" s="34" t="s">
        <v>21</v>
      </c>
      <c r="F10" s="36" t="s">
        <v>50</v>
      </c>
      <c r="G10" s="36" t="s">
        <v>58</v>
      </c>
      <c r="H10" s="37" t="s">
        <v>50</v>
      </c>
    </row>
    <row r="11" spans="1:8" ht="14" customHeight="1">
      <c r="B11" s="12">
        <f>IF(AND(YEAR(OctSun1+28)=CalendarYear,MONTH(OctSun1+28)=10),OctSun1+28, "")</f>
        <v>43037</v>
      </c>
      <c r="C11" s="6">
        <f>IF(AND(YEAR(OctSun1+29)=CalendarYear,MONTH(OctSun1+29)=10),OctSun1+29, "")</f>
        <v>43038</v>
      </c>
      <c r="D11" s="6">
        <f>IF(AND(YEAR(OctSun1+30)=CalendarYear,MONTH(OctSun1+30)=10),OctSun1+30, "")</f>
        <v>43039</v>
      </c>
      <c r="E11" s="6" t="str">
        <f>IF(AND(YEAR(OctSun1+31)=CalendarYear,MONTH(OctSun1+31)=10),OctSun1+31, "")</f>
        <v/>
      </c>
      <c r="F11" s="6" t="str">
        <f>IF(AND(YEAR(OctSun1+32)=CalendarYear,MONTH(OctSun1+32)=10),OctSun1+32, "")</f>
        <v/>
      </c>
      <c r="G11" s="6" t="str">
        <f>IF(AND(YEAR(OctSun1+33)=CalendarYear,MONTH(OctSun1+33)=10),OctSun1+33, "")</f>
        <v/>
      </c>
      <c r="H11" s="13" t="str">
        <f>IF(AND(YEAR(OctSun1+34)=CalendarYear,MONTH(OctSun1+34)=10),OctSun1+34, "")</f>
        <v/>
      </c>
    </row>
    <row r="12" spans="1:8" ht="58" customHeight="1">
      <c r="B12" s="35" t="s">
        <v>50</v>
      </c>
      <c r="C12" s="36" t="s">
        <v>36</v>
      </c>
      <c r="D12" s="34" t="s">
        <v>43</v>
      </c>
      <c r="E12" s="26"/>
      <c r="F12" s="25"/>
      <c r="G12" s="25"/>
      <c r="H12" s="30"/>
    </row>
    <row r="13" spans="1:8" ht="14" customHeight="1">
      <c r="B13" s="28" t="str">
        <f>IF(AND(YEAR(OctSun1+35)=CalendarYear,MONTH(OctSun1+35)=10),OctSun1+35, "")</f>
        <v/>
      </c>
      <c r="C13" s="24" t="str">
        <f>IF(AND(YEAR(OctSun1+36)=CalendarYear,MONTH(OctSun1+36)=10),OctSun1+36, "")</f>
        <v/>
      </c>
      <c r="D13" s="44" t="s">
        <v>8</v>
      </c>
      <c r="E13" s="44"/>
      <c r="F13" s="44"/>
      <c r="G13" s="44"/>
      <c r="H13" s="45"/>
    </row>
    <row r="14" spans="1:8" ht="58" customHeight="1" thickBot="1">
      <c r="B14" s="31"/>
      <c r="C14" s="27"/>
      <c r="D14" s="41"/>
      <c r="E14" s="42"/>
      <c r="F14" s="42"/>
      <c r="G14" s="42"/>
      <c r="H14" s="43"/>
    </row>
  </sheetData>
  <mergeCells count="3">
    <mergeCell ref="B1:H1"/>
    <mergeCell ref="D13:H13"/>
    <mergeCell ref="D14:H14"/>
  </mergeCells>
  <phoneticPr fontId="1" type="noConversion"/>
  <printOptions horizontalCentered="1"/>
  <pageMargins left="0.5" right="0.5" top="0.75"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A2" workbookViewId="0">
      <selection activeCell="B7" sqref="B7"/>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DATE(CalendarYear,11,1)</f>
        <v>43040</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t="str">
        <f>IF(AND(YEAR(NovSun1+1)=CalendarYear,MONTH(NovSun1+1)=11),NovSun1+1, "")</f>
        <v/>
      </c>
      <c r="D3" s="5" t="str">
        <f>IF(AND(YEAR(NovSun1+2)=CalendarYear,MONTH(NovSun1+2)=11),NovSun1+2, "")</f>
        <v/>
      </c>
      <c r="E3" s="5">
        <f>IF(AND(YEAR(NovSun1+3)=CalendarYear,MONTH(NovSun1+3)=11),NovSun1+3, "")</f>
        <v>43040</v>
      </c>
      <c r="F3" s="5">
        <f>IF(AND(YEAR(NovSun1+4)=CalendarYear,MONTH(NovSun1+4)=11),NovSun1+4, "")</f>
        <v>43041</v>
      </c>
      <c r="G3" s="5">
        <f>IF(AND(YEAR(NovSun1+5)=CalendarYear,MONTH(NovSun1+5)=11),NovSun1+5, "")</f>
        <v>43042</v>
      </c>
      <c r="H3" s="10">
        <f>IF(AND(YEAR(NovSun1+6)=CalendarYear,MONTH(NovSun1+6)=11),NovSun1+6, "")</f>
        <v>43043</v>
      </c>
    </row>
    <row r="4" spans="1:8" ht="58" customHeight="1">
      <c r="B4" s="29"/>
      <c r="C4" s="25"/>
      <c r="D4" s="26"/>
      <c r="E4" s="34" t="s">
        <v>22</v>
      </c>
      <c r="F4" s="36" t="s">
        <v>51</v>
      </c>
      <c r="G4" s="38" t="s">
        <v>59</v>
      </c>
      <c r="H4" s="37" t="s">
        <v>65</v>
      </c>
    </row>
    <row r="5" spans="1:8" ht="14" customHeight="1">
      <c r="B5" s="11">
        <f>IF(AND(YEAR(NovSun1+7)=CalendarYear,MONTH(NovSun1+7)=11),NovSun1+7, "")</f>
        <v>43044</v>
      </c>
      <c r="C5" s="5">
        <f>IF(AND(YEAR(NovSun1+8)=CalendarYear,MONTH(NovSun1+8)=11),NovSun1+8, "")</f>
        <v>43045</v>
      </c>
      <c r="D5" s="5">
        <f>IF(AND(YEAR(NovSun1+9)=CalendarYear,MONTH(NovSun1+9)=11),NovSun1+9, "")</f>
        <v>43046</v>
      </c>
      <c r="E5" s="5">
        <f>IF(AND(YEAR(NovSun1+10)=CalendarYear,MONTH(NovSun1+10)=11),NovSun1+10, "")</f>
        <v>43047</v>
      </c>
      <c r="F5" s="5">
        <f>IF(AND(YEAR(NovSun1+11)=CalendarYear,MONTH(NovSun1+11)=11),NovSun1+11, "")</f>
        <v>43048</v>
      </c>
      <c r="G5" s="5">
        <f>IF(AND(YEAR(NovSun1+12)=CalendarYear,MONTH(NovSun1+12)=11),NovSun1+12,"")</f>
        <v>43049</v>
      </c>
      <c r="H5" s="10">
        <f>IF(AND(YEAR(NovSun1+13)=CalendarYear,MONTH(NovSun1+13)=11),NovSun1+13, "")</f>
        <v>43050</v>
      </c>
    </row>
    <row r="6" spans="1:8" ht="58" customHeight="1">
      <c r="B6" s="35" t="s">
        <v>66</v>
      </c>
      <c r="C6" s="38" t="s">
        <v>37</v>
      </c>
      <c r="D6" s="39" t="s">
        <v>44</v>
      </c>
      <c r="E6" s="34" t="s">
        <v>23</v>
      </c>
      <c r="F6" s="36" t="s">
        <v>52</v>
      </c>
      <c r="G6" s="34" t="s">
        <v>60</v>
      </c>
      <c r="H6" s="37" t="s">
        <v>52</v>
      </c>
    </row>
    <row r="7" spans="1:8" ht="14" customHeight="1">
      <c r="B7" s="11">
        <f>IF(AND(YEAR(NovSun1+14)=CalendarYear,MONTH(NovSun1+14)=11),NovSun1+14, "")</f>
        <v>43051</v>
      </c>
      <c r="C7" s="5">
        <f>IF(AND(YEAR(NovSun1+15)=CalendarYear,MONTH(NovSun1+15)=11),NovSun1+15, "")</f>
        <v>43052</v>
      </c>
      <c r="D7" s="5">
        <f>IF(AND(YEAR(NovSun1+16)=CalendarYear,MONTH(NovSun1+16)=11),NovSun1+16, "")</f>
        <v>43053</v>
      </c>
      <c r="E7" s="5">
        <f>IF(AND(YEAR(NovSun1+17)=CalendarYear,MONTH(NovSun1+17)=11),NovSun1+17, "")</f>
        <v>43054</v>
      </c>
      <c r="F7" s="5">
        <f>IF(AND(YEAR(NovSun1+18)=CalendarYear,MONTH(NovSun1+18)=11),NovSun1+18, "")</f>
        <v>43055</v>
      </c>
      <c r="G7" s="5">
        <f>IF(AND(YEAR(NovSun1+19)=CalendarYear,MONTH(NovSun1+19)=11),NovSun1+19, "")</f>
        <v>43056</v>
      </c>
      <c r="H7" s="10">
        <f>IF(AND(YEAR(NovSun1+20)=CalendarYear,MONTH(NovSun1+20)=11),NovSun1+20, "")</f>
        <v>43057</v>
      </c>
    </row>
    <row r="8" spans="1:8" ht="58" customHeight="1">
      <c r="B8" s="35" t="s">
        <v>52</v>
      </c>
      <c r="C8" s="38" t="s">
        <v>38</v>
      </c>
      <c r="D8" s="39" t="s">
        <v>45</v>
      </c>
      <c r="E8" s="34" t="s">
        <v>24</v>
      </c>
      <c r="F8" s="36" t="s">
        <v>53</v>
      </c>
      <c r="G8" s="38" t="s">
        <v>61</v>
      </c>
      <c r="H8" s="37" t="s">
        <v>53</v>
      </c>
    </row>
    <row r="9" spans="1:8" ht="14" customHeight="1">
      <c r="B9" s="12">
        <f>IF(AND(YEAR(NovSun1+21)=CalendarYear,MONTH(NovSun1+21)=11),NovSun1+21, "")</f>
        <v>43058</v>
      </c>
      <c r="C9" s="6">
        <f>IF(AND(YEAR(NovSun1+22)=CalendarYear,MONTH(NovSun1+22)=11),NovSun1+22, "")</f>
        <v>43059</v>
      </c>
      <c r="D9" s="6">
        <f>IF(AND(YEAR(NovSun1+23)=CalendarYear,MONTH(NovSun1+23)=11),NovSun1+23, "")</f>
        <v>43060</v>
      </c>
      <c r="E9" s="6">
        <f>IF(AND(YEAR(NovSun1+24)=CalendarYear,MONTH(NovSun1+24)=11),NovSun1+24, "")</f>
        <v>43061</v>
      </c>
      <c r="F9" s="6">
        <f>IF(AND(YEAR(NovSun1+25)=CalendarYear,MONTH(NovSun1+25)=11),NovSun1+25, "")</f>
        <v>43062</v>
      </c>
      <c r="G9" s="6">
        <f>IF(AND(YEAR(NovSun1+26)=CalendarYear,MONTH(NovSun1+26)=11),NovSun1+26, "")</f>
        <v>43063</v>
      </c>
      <c r="H9" s="13">
        <f>IF(AND(YEAR(NovSun1+27)=CalendarYear,MONTH(NovSun1+27)=11),NovSun1+27, "")</f>
        <v>43064</v>
      </c>
    </row>
    <row r="10" spans="1:8" ht="58" customHeight="1">
      <c r="B10" s="29"/>
      <c r="C10" s="52" t="s">
        <v>14</v>
      </c>
      <c r="D10" s="53"/>
      <c r="E10" s="53"/>
      <c r="F10" s="53"/>
      <c r="G10" s="54"/>
      <c r="H10" s="30"/>
    </row>
    <row r="11" spans="1:8" ht="14" customHeight="1">
      <c r="B11" s="12">
        <f>IF(AND(YEAR(NovSun1+28)=CalendarYear,MONTH(NovSun1+28)=11),NovSun1+28, "")</f>
        <v>43065</v>
      </c>
      <c r="C11" s="6">
        <f>IF(AND(YEAR(NovSun1+29)=CalendarYear,MONTH(NovSun1+29)=11),NovSun1+29, "")</f>
        <v>43066</v>
      </c>
      <c r="D11" s="6">
        <f>IF(AND(YEAR(NovSun1+30)=CalendarYear,MONTH(NovSun1+30)=11),NovSun1+30, "")</f>
        <v>43067</v>
      </c>
      <c r="E11" s="6">
        <f>IF(AND(YEAR(NovSun1+31)=CalendarYear,MONTH(NovSun1+31)=11),NovSun1+31, "")</f>
        <v>43068</v>
      </c>
      <c r="F11" s="6">
        <f>IF(AND(YEAR(NovSun1+32)=CalendarYear,MONTH(NovSun1+32)=11),NovSun1+32, "")</f>
        <v>43069</v>
      </c>
      <c r="G11" s="6" t="str">
        <f>IF(AND(YEAR(NovSun1+33)=CalendarYear,MONTH(NovSun1+33)=11),NovSun1+33, "")</f>
        <v/>
      </c>
      <c r="H11" s="13" t="str">
        <f>IF(AND(YEAR(NovSun1+34)=CalendarYear,MONTH(NovSun1+34)=11),NovSun1+34, "")</f>
        <v/>
      </c>
    </row>
    <row r="12" spans="1:8" ht="58" customHeight="1">
      <c r="B12" s="35" t="s">
        <v>53</v>
      </c>
      <c r="C12" s="38" t="s">
        <v>39</v>
      </c>
      <c r="D12" s="39" t="s">
        <v>46</v>
      </c>
      <c r="E12" s="34" t="s">
        <v>25</v>
      </c>
      <c r="F12" s="36" t="s">
        <v>54</v>
      </c>
      <c r="G12" s="26"/>
      <c r="H12" s="30"/>
    </row>
    <row r="13" spans="1:8" ht="14" customHeight="1">
      <c r="B13" s="28" t="str">
        <f>IF(AND(YEAR(NovSun1+35)=CalendarYear,MONTH(NovSun1+35)=11),NovSun1+35, "")</f>
        <v/>
      </c>
      <c r="C13" s="50" t="s">
        <v>8</v>
      </c>
      <c r="D13" s="50"/>
      <c r="E13" s="50"/>
      <c r="F13" s="50"/>
      <c r="G13" s="50"/>
      <c r="H13" s="51"/>
    </row>
    <row r="14" spans="1:8" ht="58" customHeight="1" thickBot="1">
      <c r="B14" s="31"/>
      <c r="C14" s="41"/>
      <c r="D14" s="42"/>
      <c r="E14" s="42"/>
      <c r="F14" s="42"/>
      <c r="G14" s="42"/>
      <c r="H14" s="43"/>
    </row>
  </sheetData>
  <mergeCells count="4">
    <mergeCell ref="B1:H1"/>
    <mergeCell ref="C13:H13"/>
    <mergeCell ref="C14:H14"/>
    <mergeCell ref="C10:G10"/>
  </mergeCells>
  <phoneticPr fontId="1" type="noConversion"/>
  <printOptions horizontalCentered="1"/>
  <pageMargins left="0.5" right="0.5" top="0.75"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abSelected="1" workbookViewId="0">
      <selection activeCell="B7" sqref="B7"/>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DATE(CalendarYear,12,1)</f>
        <v>43070</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IF(AND(YEAR(DecSun1)=CalendarYear,MONTH(DecSun1)=12),DecSun1, "")</f>
        <v/>
      </c>
      <c r="C3" s="5" t="str">
        <f>IF(AND(YEAR(DecSun1+1)=CalendarYear,MONTH(DecSun1+1)=12),DecSun1+1, "")</f>
        <v/>
      </c>
      <c r="D3" s="5" t="str">
        <f>IF(AND(YEAR(DecSun1+2)=CalendarYear,MONTH(DecSun1+2)=12),DecSun1+2, "")</f>
        <v/>
      </c>
      <c r="E3" s="5" t="str">
        <f>IF(AND(YEAR(DecSun1+3)=CalendarYear,MONTH(DecSun1+3)=12),DecSun1+3, "")</f>
        <v/>
      </c>
      <c r="F3" s="5" t="str">
        <f>IF(AND(YEAR(DecSun1+4)=CalendarYear,MONTH(DecSun1+4)=12),DecSun1+4, "")</f>
        <v/>
      </c>
      <c r="G3" s="5">
        <f>IF(AND(YEAR(DecSun1+5)=CalendarYear,MONTH(DecSun1+5)=12),DecSun1+5, "")</f>
        <v>43070</v>
      </c>
      <c r="H3" s="10">
        <f>IF(AND(YEAR(DecSun1+6)=CalendarYear,MONTH(DecSun1+6)=12),DecSun1+6, "")</f>
        <v>43071</v>
      </c>
    </row>
    <row r="4" spans="1:8" ht="58" customHeight="1">
      <c r="B4" s="29"/>
      <c r="C4" s="25"/>
      <c r="D4" s="26"/>
      <c r="E4" s="26"/>
      <c r="F4" s="26"/>
      <c r="G4" s="38" t="s">
        <v>62</v>
      </c>
      <c r="H4" s="37" t="s">
        <v>67</v>
      </c>
    </row>
    <row r="5" spans="1:8" ht="14" customHeight="1">
      <c r="B5" s="11">
        <f>IF(AND(YEAR(DecSun1+7)=CalendarYear,MONTH(DecSun1+7)=12),DecSun1+7, "")</f>
        <v>43072</v>
      </c>
      <c r="C5" s="5">
        <f>IF(AND(YEAR(DecSun1+8)=CalendarYear,MONTH(DecSun1+8)=12),DecSun1+8, "")</f>
        <v>43073</v>
      </c>
      <c r="D5" s="5">
        <f>IF(AND(YEAR(DecSun1+9)=CalendarYear,MONTH(DecSun1+9)=12),DecSun1+9, "")</f>
        <v>43074</v>
      </c>
      <c r="E5" s="5">
        <f>IF(AND(YEAR(DecSun1+10)=CalendarYear,MONTH(DecSun1+10)=12),DecSun1+10, "")</f>
        <v>43075</v>
      </c>
      <c r="F5" s="5">
        <f>IF(AND(YEAR(DecSun1+11)=CalendarYear,MONTH(DecSun1+11)=12),DecSun1+11, "")</f>
        <v>43076</v>
      </c>
      <c r="G5" s="5">
        <f>IF(AND(YEAR(DecSun1+12)=CalendarYear,MONTH(DecSun1+12)=12),DecSun1+12,"")</f>
        <v>43077</v>
      </c>
      <c r="H5" s="10">
        <f>IF(AND(YEAR(DecSun1+13)=CalendarYear,MONTH(DecSun1+13)=12),DecSun1+13, "")</f>
        <v>43078</v>
      </c>
    </row>
    <row r="6" spans="1:8" ht="58" customHeight="1">
      <c r="B6" s="35" t="s">
        <v>68</v>
      </c>
      <c r="C6" s="36" t="s">
        <v>13</v>
      </c>
      <c r="D6" s="34" t="s">
        <v>12</v>
      </c>
      <c r="E6" s="34" t="s">
        <v>12</v>
      </c>
      <c r="F6" s="34" t="s">
        <v>12</v>
      </c>
      <c r="G6" s="26"/>
      <c r="H6" s="30"/>
    </row>
    <row r="7" spans="1:8" ht="14" customHeight="1">
      <c r="B7" s="11">
        <f>IF(AND(YEAR(DecSun1+14)=CalendarYear,MONTH(DecSun1+14)=12),DecSun1+14, "")</f>
        <v>43079</v>
      </c>
      <c r="C7" s="5">
        <f>IF(AND(YEAR(DecSun1+15)=CalendarYear,MONTH(DecSun1+15)=12),DecSun1+15, "")</f>
        <v>43080</v>
      </c>
      <c r="D7" s="5">
        <f>IF(AND(YEAR(DecSun1+16)=CalendarYear,MONTH(DecSun1+16)=12),DecSun1+16, "")</f>
        <v>43081</v>
      </c>
      <c r="E7" s="5">
        <f>IF(AND(YEAR(DecSun1+17)=CalendarYear,MONTH(DecSun1+17)=12),DecSun1+17, "")</f>
        <v>43082</v>
      </c>
      <c r="F7" s="5">
        <f>IF(AND(YEAR(DecSun1+18)=CalendarYear,MONTH(DecSun1+18)=12),DecSun1+18, "")</f>
        <v>43083</v>
      </c>
      <c r="G7" s="5">
        <f>IF(AND(YEAR(DecSun1+19)=CalendarYear,MONTH(DecSun1+19)=12),DecSun1+19, "")</f>
        <v>43084</v>
      </c>
      <c r="H7" s="10">
        <f>IF(AND(YEAR(DecSun1+20)=CalendarYear,MONTH(DecSun1+20)=12),DecSun1+20, "")</f>
        <v>43085</v>
      </c>
    </row>
    <row r="8" spans="1:8" ht="58" customHeight="1">
      <c r="B8" s="29"/>
      <c r="C8" s="25"/>
      <c r="D8" s="26"/>
      <c r="E8" s="26"/>
      <c r="F8" s="26"/>
      <c r="G8" s="26"/>
      <c r="H8" s="30"/>
    </row>
    <row r="9" spans="1:8" ht="14" customHeight="1">
      <c r="B9" s="12">
        <f>IF(AND(YEAR(DecSun1+21)=CalendarYear,MONTH(DecSun1+21)=12),DecSun1+21, "")</f>
        <v>43086</v>
      </c>
      <c r="C9" s="6">
        <f>IF(AND(YEAR(DecSun1+22)=CalendarYear,MONTH(DecSun1+22)=12),DecSun1+22, "")</f>
        <v>43087</v>
      </c>
      <c r="D9" s="6">
        <f>IF(AND(YEAR(DecSun1+23)=CalendarYear,MONTH(DecSun1+23)=12),DecSun1+23, "")</f>
        <v>43088</v>
      </c>
      <c r="E9" s="6">
        <f>IF(AND(YEAR(DecSun1+24)=CalendarYear,MONTH(DecSun1+24)=12),DecSun1+24, "")</f>
        <v>43089</v>
      </c>
      <c r="F9" s="6">
        <f>IF(AND(YEAR(DecSun1+25)=CalendarYear,MONTH(DecSun1+25)=12),DecSun1+25, "")</f>
        <v>43090</v>
      </c>
      <c r="G9" s="6">
        <f>IF(AND(YEAR(DecSun1+26)=CalendarYear,MONTH(DecSun1+26)=12),DecSun1+26, "")</f>
        <v>43091</v>
      </c>
      <c r="H9" s="13">
        <f>IF(AND(YEAR(DecSun1+27)=CalendarYear,MONTH(DecSun1+27)=12),DecSun1+27, "")</f>
        <v>43092</v>
      </c>
    </row>
    <row r="10" spans="1:8" ht="58" customHeight="1">
      <c r="B10" s="29"/>
      <c r="C10" s="25"/>
      <c r="D10" s="26"/>
      <c r="E10" s="26"/>
      <c r="F10" s="26"/>
      <c r="G10" s="26"/>
      <c r="H10" s="30"/>
    </row>
    <row r="11" spans="1:8" ht="14" customHeight="1">
      <c r="B11" s="12">
        <f>IF(AND(YEAR(DecSun1+28)=CalendarYear,MONTH(DecSun1+28)=12),DecSun1+28, "")</f>
        <v>43093</v>
      </c>
      <c r="C11" s="6">
        <f>IF(AND(YEAR(DecSun1+29)=CalendarYear,MONTH(DecSun1+29)=12),DecSun1+29, "")</f>
        <v>43094</v>
      </c>
      <c r="D11" s="6">
        <f>IF(AND(YEAR(DecSun1+30)=CalendarYear,MONTH(DecSun1+30)=12),DecSun1+30, "")</f>
        <v>43095</v>
      </c>
      <c r="E11" s="6">
        <f>IF(AND(YEAR(DecSun1+31)=CalendarYear,MONTH(DecSun1+31)=12),DecSun1+31, "")</f>
        <v>43096</v>
      </c>
      <c r="F11" s="6">
        <f>IF(AND(YEAR(DecSun1+32)=CalendarYear,MONTH(DecSun1+32)=12),DecSun1+32, "")</f>
        <v>43097</v>
      </c>
      <c r="G11" s="6">
        <f>IF(AND(YEAR(DecSun1+33)=CalendarYear,MONTH(DecSun1+33)=12),DecSun1+33, "")</f>
        <v>43098</v>
      </c>
      <c r="H11" s="13">
        <f>IF(AND(YEAR(DecSun1+34)=CalendarYear,MONTH(DecSun1+34)=12),DecSun1+34, "")</f>
        <v>43099</v>
      </c>
    </row>
    <row r="12" spans="1:8" ht="58" customHeight="1">
      <c r="B12" s="29"/>
      <c r="C12" s="25"/>
      <c r="D12" s="26"/>
      <c r="E12" s="26"/>
      <c r="F12" s="25"/>
      <c r="G12" s="25"/>
      <c r="H12" s="30"/>
    </row>
    <row r="13" spans="1:8" ht="14" customHeight="1">
      <c r="B13" s="28">
        <f>IF(AND(YEAR(DecSun1+35)=CalendarYear,MONTH(DecSun1+35)=12),DecSun1+35, "")</f>
        <v>43100</v>
      </c>
      <c r="C13" s="24" t="str">
        <f>IF(AND(YEAR(DecSun1+36)=CalendarYear,MONTH(DecSun1+36)=12),DecSun1+36, "")</f>
        <v/>
      </c>
      <c r="D13" s="44" t="s">
        <v>8</v>
      </c>
      <c r="E13" s="44"/>
      <c r="F13" s="44"/>
      <c r="G13" s="44"/>
      <c r="H13" s="45"/>
    </row>
    <row r="14" spans="1:8" ht="58" customHeight="1" thickBot="1">
      <c r="B14" s="31"/>
      <c r="C14" s="27"/>
      <c r="D14" s="41"/>
      <c r="E14" s="42"/>
      <c r="F14" s="42"/>
      <c r="G14" s="42"/>
      <c r="H14" s="43"/>
    </row>
  </sheetData>
  <mergeCells count="3">
    <mergeCell ref="B1:H1"/>
    <mergeCell ref="D13:H13"/>
    <mergeCell ref="D14:H14"/>
  </mergeCells>
  <phoneticPr fontId="1" type="noConversion"/>
  <printOptions horizontalCentered="1"/>
  <pageMargins left="0.5" right="0.5" top="0.75"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heetViews>
  <sheetFormatPr baseColWidth="10" defaultColWidth="8.7109375" defaultRowHeight="13" x14ac:dyDescent="0"/>
  <cols>
    <col min="1" max="1" width="10.42578125" style="4" customWidth="1"/>
    <col min="2" max="2" width="9.5703125" style="4" customWidth="1"/>
    <col min="3" max="3" width="9.7109375" style="4" customWidth="1"/>
    <col min="4" max="16384" width="8.7109375" style="4"/>
  </cols>
  <sheetData>
    <row r="1" spans="1:3" ht="14">
      <c r="A1" s="21" t="s">
        <v>7</v>
      </c>
      <c r="B1" s="22"/>
    </row>
    <row r="2" spans="1:3" ht="14">
      <c r="A2" s="22">
        <v>2010</v>
      </c>
      <c r="B2" s="22"/>
    </row>
    <row r="3" spans="1:3" ht="14">
      <c r="A3" s="22">
        <v>2011</v>
      </c>
      <c r="B3" s="22"/>
    </row>
    <row r="4" spans="1:3" ht="14">
      <c r="A4" s="22">
        <v>2012</v>
      </c>
      <c r="B4" s="22"/>
    </row>
    <row r="5" spans="1:3" ht="14">
      <c r="A5" s="22">
        <v>2013</v>
      </c>
      <c r="B5" s="22"/>
    </row>
    <row r="6" spans="1:3" ht="14">
      <c r="A6" s="22">
        <v>2014</v>
      </c>
      <c r="B6" s="22"/>
    </row>
    <row r="7" spans="1:3" ht="14">
      <c r="A7" s="22">
        <v>2015</v>
      </c>
      <c r="B7" s="22"/>
    </row>
    <row r="8" spans="1:3" ht="14">
      <c r="A8" s="23">
        <v>2016</v>
      </c>
      <c r="B8" s="22"/>
    </row>
    <row r="9" spans="1:3" ht="14">
      <c r="A9" s="23">
        <v>2017</v>
      </c>
      <c r="B9" s="22"/>
    </row>
    <row r="10" spans="1:3" ht="14">
      <c r="A10" s="23"/>
      <c r="B10" s="22"/>
    </row>
    <row r="11" spans="1:3" ht="14">
      <c r="A11" s="22"/>
      <c r="B11" s="22"/>
    </row>
    <row r="12" spans="1:3" ht="14">
      <c r="A12" s="22"/>
      <c r="B12" s="22"/>
    </row>
  </sheetData>
  <phoneticPr fontId="1"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DATE(CalendarYear,2,1)</f>
        <v>42767</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IF(AND(YEAR(FebSun1)=CalendarYear,MONTH(FebSun1)=2),FebSun1, "")</f>
        <v/>
      </c>
      <c r="C3" s="5" t="str">
        <f>IF(AND(YEAR(FebSun1+1)=CalendarYear,MONTH(FebSun1+1)=2),FebSun1+1, "")</f>
        <v/>
      </c>
      <c r="D3" s="5" t="str">
        <f>IF(AND(YEAR(FebSun1+2)=CalendarYear,MONTH(FebSun1+2)=2),FebSun1+2, "")</f>
        <v/>
      </c>
      <c r="E3" s="5">
        <f>IF(AND(YEAR(FebSun1+3)=CalendarYear,MONTH(FebSun1+3)=2),FebSun1+3, "")</f>
        <v>42767</v>
      </c>
      <c r="F3" s="5">
        <f>IF(AND(YEAR(FebSun1+4)=CalendarYear,MONTH(FebSun1+4)=2),FebSun1+4, "")</f>
        <v>42768</v>
      </c>
      <c r="G3" s="5">
        <f>IF(AND(YEAR(FebSun1+5)=CalendarYear,MONTH(FebSun1+5)=2),FebSun1+5, "")</f>
        <v>42769</v>
      </c>
      <c r="H3" s="10">
        <f>IF(AND(YEAR(FebSun1+6)=CalendarYear,MONTH(FebSun1+6)=2),FebSun1+6, "")</f>
        <v>42770</v>
      </c>
    </row>
    <row r="4" spans="1:8" ht="58" customHeight="1">
      <c r="B4" s="29"/>
      <c r="C4" s="25"/>
      <c r="D4" s="26"/>
      <c r="E4" s="26"/>
      <c r="F4" s="26"/>
      <c r="G4" s="26"/>
      <c r="H4" s="30"/>
    </row>
    <row r="5" spans="1:8" ht="14" customHeight="1">
      <c r="B5" s="11">
        <f>IF(AND(YEAR(FebSun1+7)=CalendarYear,MONTH(FebSun1+7)=2),FebSun1+7, "")</f>
        <v>42771</v>
      </c>
      <c r="C5" s="5">
        <f>IF(AND(YEAR(FebSun1+8)=CalendarYear,MONTH(FebSun1+8)=2),FebSun1+8, "")</f>
        <v>42772</v>
      </c>
      <c r="D5" s="5">
        <f>IF(AND(YEAR(FebSun1+9)=CalendarYear,MONTH(FebSun1+9)=2),FebSun1+9, "")</f>
        <v>42773</v>
      </c>
      <c r="E5" s="5">
        <f>IF(AND(YEAR(FebSun1+10)=CalendarYear,MONTH(FebSun1+10)=2),FebSun1+10, "")</f>
        <v>42774</v>
      </c>
      <c r="F5" s="5">
        <f>IF(AND(YEAR(FebSun1+11)=CalendarYear,MONTH(FebSun1+11)=2),FebSun1+11, "")</f>
        <v>42775</v>
      </c>
      <c r="G5" s="5">
        <f>IF(AND(YEAR(FebSun1+12)=CalendarYear,MONTH(FebSun1+12)=2),FebSun1+12,"")</f>
        <v>42776</v>
      </c>
      <c r="H5" s="10">
        <f>IF(AND(YEAR(FebSun1+13)=CalendarYear,MONTH(FebSun1+13)=2),FebSun1+13, "")</f>
        <v>42777</v>
      </c>
    </row>
    <row r="6" spans="1:8" ht="58" customHeight="1">
      <c r="B6" s="29"/>
      <c r="C6" s="25"/>
      <c r="D6" s="26"/>
      <c r="E6" s="26"/>
      <c r="F6" s="26"/>
      <c r="G6" s="26"/>
      <c r="H6" s="30"/>
    </row>
    <row r="7" spans="1:8" ht="14" customHeight="1">
      <c r="B7" s="11">
        <f>IF(AND(YEAR(FebSun1+14)=CalendarYear,MONTH(FebSun1+14)=2),FebSun1+14, "")</f>
        <v>42778</v>
      </c>
      <c r="C7" s="5">
        <f>IF(AND(YEAR(FebSun1+15)=CalendarYear,MONTH(FebSun1+15)=2),FebSun1+15, "")</f>
        <v>42779</v>
      </c>
      <c r="D7" s="5">
        <f>IF(AND(YEAR(FebSun1+16)=CalendarYear,MONTH(FebSun1+16)=2),FebSun1+16, "")</f>
        <v>42780</v>
      </c>
      <c r="E7" s="5">
        <f>IF(AND(YEAR(FebSun1+17)=CalendarYear,MONTH(FebSun1+17)=2),FebSun1+17, "")</f>
        <v>42781</v>
      </c>
      <c r="F7" s="5">
        <f>IF(AND(YEAR(FebSun1+18)=CalendarYear,MONTH(FebSun1+18)=2),FebSun1+18, "")</f>
        <v>42782</v>
      </c>
      <c r="G7" s="5">
        <f>IF(AND(YEAR(FebSun1+19)=CalendarYear,MONTH(FebSun1+19)=2),FebSun1+19, "")</f>
        <v>42783</v>
      </c>
      <c r="H7" s="10">
        <f>IF(AND(YEAR(FebSun1+20)=CalendarYear,MONTH(FebSun1+20)=2),FebSun1+20, "")</f>
        <v>42784</v>
      </c>
    </row>
    <row r="8" spans="1:8" ht="58" customHeight="1">
      <c r="B8" s="29"/>
      <c r="C8" s="25"/>
      <c r="D8" s="26"/>
      <c r="E8" s="26"/>
      <c r="F8" s="26"/>
      <c r="G8" s="26"/>
      <c r="H8" s="30"/>
    </row>
    <row r="9" spans="1:8" ht="14" customHeight="1">
      <c r="B9" s="12">
        <f>IF(AND(YEAR(FebSun1+21)=CalendarYear,MONTH(FebSun1+21)=2),FebSun1+21, "")</f>
        <v>42785</v>
      </c>
      <c r="C9" s="6">
        <f>IF(AND(YEAR(FebSun1+22)=CalendarYear,MONTH(FebSun1+22)=2),FebSun1+22, "")</f>
        <v>42786</v>
      </c>
      <c r="D9" s="6">
        <f>IF(AND(YEAR(FebSun1+23)=CalendarYear,MONTH(FebSun1+23)=2),FebSun1+23, "")</f>
        <v>42787</v>
      </c>
      <c r="E9" s="6">
        <f>IF(AND(YEAR(FebSun1+24)=CalendarYear,MONTH(FebSun1+24)=2),FebSun1+24, "")</f>
        <v>42788</v>
      </c>
      <c r="F9" s="6">
        <f>IF(AND(YEAR(FebSun1+25)=CalendarYear,MONTH(FebSun1+25)=2),FebSun1+25, "")</f>
        <v>42789</v>
      </c>
      <c r="G9" s="6">
        <f>IF(AND(YEAR(FebSun1+26)=CalendarYear,MONTH(FebSun1+26)=2),FebSun1+26, "")</f>
        <v>42790</v>
      </c>
      <c r="H9" s="13">
        <f>IF(AND(YEAR(FebSun1+27)=CalendarYear,MONTH(FebSun1+27)=2),FebSun1+27, "")</f>
        <v>42791</v>
      </c>
    </row>
    <row r="10" spans="1:8" ht="58" customHeight="1">
      <c r="B10" s="29"/>
      <c r="C10" s="25"/>
      <c r="D10" s="26"/>
      <c r="E10" s="26"/>
      <c r="F10" s="26"/>
      <c r="G10" s="26"/>
      <c r="H10" s="30"/>
    </row>
    <row r="11" spans="1:8" ht="14" customHeight="1">
      <c r="B11" s="12">
        <f>IF(AND(YEAR(FebSun1+28)=CalendarYear,MONTH(FebSun1+28)=2),FebSun1+28, "")</f>
        <v>42792</v>
      </c>
      <c r="C11" s="6">
        <f>IF(AND(YEAR(FebSun1+29)=CalendarYear,MONTH(FebSun1+29)=2),FebSun1+29, "")</f>
        <v>42793</v>
      </c>
      <c r="D11" s="6">
        <f>IF(AND(YEAR(FebSun1+30)=CalendarYear,MONTH(FebSun1+30)=2),FebSun1+30, "")</f>
        <v>42794</v>
      </c>
      <c r="E11" s="6" t="str">
        <f>IF(AND(YEAR(FebSun1+31)=CalendarYear,MONTH(FebSun1+31)=2),FebSun1+31, "")</f>
        <v/>
      </c>
      <c r="F11" s="6" t="str">
        <f>IF(AND(YEAR(FebSun1+32)=CalendarYear,MONTH(FebSun1+32)=2),FebSun1+32, "")</f>
        <v/>
      </c>
      <c r="G11" s="6" t="str">
        <f>IF(AND(YEAR(FebSun1+33)=CalendarYear,MONTH(FebSun1+33)=2),FebSun1+33, "")</f>
        <v/>
      </c>
      <c r="H11" s="13" t="str">
        <f>IF(AND(YEAR(FebSun1+34)=CalendarYear,MONTH(FebSun1+34)=2),FebSun1+34, "")</f>
        <v/>
      </c>
    </row>
    <row r="12" spans="1:8" ht="58" customHeight="1">
      <c r="B12" s="29"/>
      <c r="C12" s="25"/>
      <c r="D12" s="26"/>
      <c r="E12" s="26"/>
      <c r="F12" s="25"/>
      <c r="G12" s="25"/>
      <c r="H12" s="30"/>
    </row>
    <row r="13" spans="1:8" ht="14" customHeight="1">
      <c r="B13" s="47" t="s">
        <v>8</v>
      </c>
      <c r="C13" s="48"/>
      <c r="D13" s="48"/>
      <c r="E13" s="48"/>
      <c r="F13" s="48"/>
      <c r="G13" s="48"/>
      <c r="H13" s="49"/>
    </row>
    <row r="14" spans="1:8" ht="58" customHeight="1" thickBot="1">
      <c r="B14" s="46"/>
      <c r="C14" s="42"/>
      <c r="D14" s="42"/>
      <c r="E14" s="42"/>
      <c r="F14" s="42"/>
      <c r="G14" s="42"/>
      <c r="H14" s="43"/>
    </row>
  </sheetData>
  <mergeCells count="3">
    <mergeCell ref="B1:H1"/>
    <mergeCell ref="B14:H14"/>
    <mergeCell ref="B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DATE(CalendarYear,3,1)</f>
        <v>42795</v>
      </c>
      <c r="C1" s="40"/>
      <c r="D1" s="40"/>
      <c r="E1" s="40"/>
      <c r="F1" s="40"/>
      <c r="G1" s="40"/>
      <c r="H1" s="40"/>
    </row>
    <row r="2" spans="1:8" s="3" customFormat="1" ht="21.75" customHeight="1">
      <c r="A2" s="2"/>
      <c r="B2" s="15" t="s">
        <v>0</v>
      </c>
      <c r="C2" s="16" t="s">
        <v>1</v>
      </c>
      <c r="D2" s="16" t="s">
        <v>2</v>
      </c>
      <c r="E2" s="16" t="s">
        <v>3</v>
      </c>
      <c r="F2" s="16" t="s">
        <v>4</v>
      </c>
      <c r="G2" s="16" t="s">
        <v>5</v>
      </c>
      <c r="H2" s="17" t="s">
        <v>6</v>
      </c>
    </row>
    <row r="3" spans="1:8" ht="14" customHeight="1">
      <c r="B3" s="9" t="str">
        <f>IF(AND(YEAR(MarSun1)=CalendarYear,MONTH(MarSun1)=3),MarSun1, "")</f>
        <v/>
      </c>
      <c r="C3" s="5" t="str">
        <f>IF(AND(YEAR(MarSun1+1)=CalendarYear,MONTH(MarSun1+1)=3),MarSun1+1, "")</f>
        <v/>
      </c>
      <c r="D3" s="5" t="str">
        <f>IF(AND(YEAR(MarSun1+2)=CalendarYear,MONTH(MarSun1+2)=3),MarSun1+2, "")</f>
        <v/>
      </c>
      <c r="E3" s="5">
        <f>IF(AND(YEAR(MarSun1+3)=CalendarYear,MONTH(MarSun1+3)=3),MarSun1+3, "")</f>
        <v>42795</v>
      </c>
      <c r="F3" s="5">
        <f>IF(AND(YEAR(MarSun1+4)=CalendarYear,MONTH(MarSun1+4)=3),MarSun1+4, "")</f>
        <v>42796</v>
      </c>
      <c r="G3" s="5">
        <f>IF(AND(YEAR(MarSun1+5)=CalendarYear,MONTH(MarSun1+5)=3),MarSun1+5, "")</f>
        <v>42797</v>
      </c>
      <c r="H3" s="10">
        <f>IF(AND(YEAR(MarSun1+6)=CalendarYear,MONTH(MarSun1+6)=3),MarSun1+6, "")</f>
        <v>42798</v>
      </c>
    </row>
    <row r="4" spans="1:8" ht="58" customHeight="1">
      <c r="B4" s="29"/>
      <c r="C4" s="25"/>
      <c r="D4" s="26"/>
      <c r="E4" s="26"/>
      <c r="F4" s="26"/>
      <c r="G4" s="26"/>
      <c r="H4" s="30"/>
    </row>
    <row r="5" spans="1:8" ht="14" customHeight="1">
      <c r="B5" s="11">
        <f>IF(AND(YEAR(MarSun1+7)=CalendarYear,MONTH(MarSun1+7)=3),MarSun1+7, "")</f>
        <v>42799</v>
      </c>
      <c r="C5" s="5">
        <f>IF(AND(YEAR(MarSun1+8)=CalendarYear,MONTH(MarSun1+8)=3),MarSun1+8, "")</f>
        <v>42800</v>
      </c>
      <c r="D5" s="5">
        <f>IF(AND(YEAR(MarSun1+9)=CalendarYear,MONTH(MarSun1+9)=3),MarSun1+9, "")</f>
        <v>42801</v>
      </c>
      <c r="E5" s="5">
        <f>IF(AND(YEAR(MarSun1+10)=CalendarYear,MONTH(MarSun1+10)=3),MarSun1+10, "")</f>
        <v>42802</v>
      </c>
      <c r="F5" s="5">
        <f>IF(AND(YEAR(MarSun1+11)=CalendarYear,MONTH(MarSun1+11)=3),MarSun1+11, "")</f>
        <v>42803</v>
      </c>
      <c r="G5" s="5">
        <f>IF(AND(YEAR(MarSun1+12)=CalendarYear,MONTH(MarSun1+12)=3),MarSun1+12,"")</f>
        <v>42804</v>
      </c>
      <c r="H5" s="10">
        <f>IF(AND(YEAR(MarSun1+13)=CalendarYear,MONTH(MarSun1+13)=3),MarSun1+13, "")</f>
        <v>42805</v>
      </c>
    </row>
    <row r="6" spans="1:8" ht="58" customHeight="1">
      <c r="B6" s="29"/>
      <c r="C6" s="25"/>
      <c r="D6" s="26"/>
      <c r="E6" s="26"/>
      <c r="F6" s="26"/>
      <c r="G6" s="26"/>
      <c r="H6" s="30"/>
    </row>
    <row r="7" spans="1:8" ht="14" customHeight="1">
      <c r="B7" s="11">
        <f>IF(AND(YEAR(MarSun1+14)=CalendarYear,MONTH(MarSun1+14)=3),MarSun1+14, "")</f>
        <v>42806</v>
      </c>
      <c r="C7" s="5">
        <f>IF(AND(YEAR(MarSun1+15)=CalendarYear,MONTH(MarSun1+15)=3),MarSun1+15, "")</f>
        <v>42807</v>
      </c>
      <c r="D7" s="5">
        <f>IF(AND(YEAR(MarSun1+16)=CalendarYear,MONTH(MarSun1+16)=3),MarSun1+16, "")</f>
        <v>42808</v>
      </c>
      <c r="E7" s="5">
        <f>IF(AND(YEAR(MarSun1+17)=CalendarYear,MONTH(MarSun1+17)=3),MarSun1+17, "")</f>
        <v>42809</v>
      </c>
      <c r="F7" s="5">
        <f>IF(AND(YEAR(MarSun1+18)=CalendarYear,MONTH(MarSun1+18)=3),MarSun1+18, "")</f>
        <v>42810</v>
      </c>
      <c r="G7" s="5">
        <f>IF(AND(YEAR(MarSun1+19)=CalendarYear,MONTH(MarSun1+19)=3),MarSun1+19, "")</f>
        <v>42811</v>
      </c>
      <c r="H7" s="10">
        <f>IF(AND(YEAR(MarSun1+20)=CalendarYear,MONTH(MarSun1+20)=3),MarSun1+20, "")</f>
        <v>42812</v>
      </c>
    </row>
    <row r="8" spans="1:8" ht="58" customHeight="1">
      <c r="B8" s="29"/>
      <c r="C8" s="25"/>
      <c r="D8" s="26"/>
      <c r="E8" s="26"/>
      <c r="F8" s="26"/>
      <c r="G8" s="26"/>
      <c r="H8" s="30"/>
    </row>
    <row r="9" spans="1:8" ht="14" customHeight="1">
      <c r="B9" s="12">
        <f>IF(AND(YEAR(MarSun1+21)=CalendarYear,MONTH(MarSun1+21)=3),MarSun1+21, "")</f>
        <v>42813</v>
      </c>
      <c r="C9" s="6">
        <f>IF(AND(YEAR(MarSun1+22)=CalendarYear,MONTH(MarSun1+22)=3),MarSun1+22, "")</f>
        <v>42814</v>
      </c>
      <c r="D9" s="6">
        <f>IF(AND(YEAR(MarSun1+23)=CalendarYear,MONTH(MarSun1+23)=3),MarSun1+23, "")</f>
        <v>42815</v>
      </c>
      <c r="E9" s="6">
        <f>IF(AND(YEAR(MarSun1+24)=CalendarYear,MONTH(MarSun1+24)=3),MarSun1+24, "")</f>
        <v>42816</v>
      </c>
      <c r="F9" s="6">
        <f>IF(AND(YEAR(MarSun1+25)=CalendarYear,MONTH(MarSun1+25)=3),MarSun1+25, "")</f>
        <v>42817</v>
      </c>
      <c r="G9" s="6">
        <f>IF(AND(YEAR(MarSun1+26)=CalendarYear,MONTH(MarSun1+26)=3),MarSun1+26, "")</f>
        <v>42818</v>
      </c>
      <c r="H9" s="13">
        <f>IF(AND(YEAR(MarSun1+27)=CalendarYear,MONTH(MarSun1+27)=3),MarSun1+27, "")</f>
        <v>42819</v>
      </c>
    </row>
    <row r="10" spans="1:8" ht="58" customHeight="1">
      <c r="B10" s="29"/>
      <c r="C10" s="25"/>
      <c r="D10" s="26"/>
      <c r="E10" s="26"/>
      <c r="F10" s="26"/>
      <c r="G10" s="26"/>
      <c r="H10" s="30"/>
    </row>
    <row r="11" spans="1:8" ht="14" customHeight="1">
      <c r="B11" s="12">
        <f>IF(AND(YEAR(MarSun1+28)=CalendarYear,MONTH(MarSun1+28)=3),MarSun1+28, "")</f>
        <v>42820</v>
      </c>
      <c r="C11" s="6">
        <f>IF(AND(YEAR(MarSun1+29)=CalendarYear,MONTH(MarSun1+29)=3),MarSun1+29, "")</f>
        <v>42821</v>
      </c>
      <c r="D11" s="6">
        <f>IF(AND(YEAR(MarSun1+30)=CalendarYear,MONTH(MarSun1+30)=3),MarSun1+30, "")</f>
        <v>42822</v>
      </c>
      <c r="E11" s="6">
        <f>IF(AND(YEAR(MarSun1+31)=CalendarYear,MONTH(MarSun1+31)=3),MarSun1+31, "")</f>
        <v>42823</v>
      </c>
      <c r="F11" s="6">
        <f>IF(AND(YEAR(MarSun1+32)=CalendarYear,MONTH(MarSun1+32)=3),MarSun1+32, "")</f>
        <v>42824</v>
      </c>
      <c r="G11" s="6">
        <f>IF(AND(YEAR(MarSun1+33)=CalendarYear,MONTH(MarSun1+33)=3),MarSun1+33, "")</f>
        <v>42825</v>
      </c>
      <c r="H11" s="13" t="str">
        <f>IF(AND(YEAR(MarSun1+34)=CalendarYear,MONTH(MarSun1+34)=3),MarSun1+34, "")</f>
        <v/>
      </c>
    </row>
    <row r="12" spans="1:8" ht="58" customHeight="1">
      <c r="B12" s="29"/>
      <c r="C12" s="25"/>
      <c r="D12" s="26"/>
      <c r="E12" s="26"/>
      <c r="F12" s="25"/>
      <c r="G12" s="25"/>
      <c r="H12" s="30"/>
    </row>
    <row r="13" spans="1:8" ht="14" customHeight="1">
      <c r="B13" s="12" t="str">
        <f>IF(AND(YEAR(MarSun1+35)=CalendarYear,MONTH(MarSun1+35)=3),MarSun1+35, "")</f>
        <v/>
      </c>
      <c r="C13" s="6" t="str">
        <f>IF(AND(YEAR(MarSun1+36)=CalendarYear,MONTH(MarSun1+36)=3),MarSun1+36, "")</f>
        <v/>
      </c>
      <c r="D13" s="44" t="s">
        <v>8</v>
      </c>
      <c r="E13" s="44"/>
      <c r="F13" s="44"/>
      <c r="G13" s="44"/>
      <c r="H13" s="45"/>
    </row>
    <row r="14" spans="1:8" ht="58" customHeight="1" thickBot="1">
      <c r="B14" s="32"/>
      <c r="C14" s="14"/>
      <c r="D14" s="41"/>
      <c r="E14" s="42"/>
      <c r="F14" s="42"/>
      <c r="G14" s="42"/>
      <c r="H14" s="43"/>
    </row>
  </sheetData>
  <mergeCells count="3">
    <mergeCell ref="B1:H1"/>
    <mergeCell ref="D14:H14"/>
    <mergeCell ref="D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DATE(CalendarYear,4,1)</f>
        <v>42826</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IF(AND(YEAR(AprSun1)=CalendarYear,MONTH(AprSun1)=4),AprSun1, "")</f>
        <v/>
      </c>
      <c r="C3" s="5" t="str">
        <f>IF(AND(YEAR(AprSun1+1)=CalendarYear,MONTH(AprSun1+1)=4),AprSun1+1, "")</f>
        <v/>
      </c>
      <c r="D3" s="5" t="str">
        <f>IF(AND(YEAR(AprSun1+2)=CalendarYear,MONTH(AprSun1+2)=4),AprSun1+2, "")</f>
        <v/>
      </c>
      <c r="E3" s="5" t="str">
        <f>IF(AND(YEAR(AprSun1+3)=CalendarYear,MONTH(AprSun1+3)=4),AprSun1+3, "")</f>
        <v/>
      </c>
      <c r="F3" s="5" t="str">
        <f>IF(AND(YEAR(AprSun1+4)=CalendarYear,MONTH(AprSun1+4)=4),AprSun1+4, "")</f>
        <v/>
      </c>
      <c r="G3" s="5" t="str">
        <f>IF(AND(YEAR(AprSun1+5)=CalendarYear,MONTH(AprSun1+5)=4),AprSun1+5, "")</f>
        <v/>
      </c>
      <c r="H3" s="10">
        <f>IF(AND(YEAR(AprSun1+6)=CalendarYear,MONTH(AprSun1+6)=4),AprSun1+6, "")</f>
        <v>42826</v>
      </c>
    </row>
    <row r="4" spans="1:8" ht="58" customHeight="1">
      <c r="B4" s="29"/>
      <c r="C4" s="25"/>
      <c r="D4" s="26"/>
      <c r="E4" s="26"/>
      <c r="F4" s="26"/>
      <c r="G4" s="26"/>
      <c r="H4" s="30"/>
    </row>
    <row r="5" spans="1:8" ht="14" customHeight="1">
      <c r="B5" s="11">
        <f>IF(AND(YEAR(AprSun1+7)=CalendarYear,MONTH(AprSun1+7)=4),AprSun1+7, "")</f>
        <v>42827</v>
      </c>
      <c r="C5" s="5">
        <f>IF(AND(YEAR(AprSun1+8)=CalendarYear,MONTH(AprSun1+8)=4),AprSun1+8, "")</f>
        <v>42828</v>
      </c>
      <c r="D5" s="5">
        <f>IF(AND(YEAR(AprSun1+9)=CalendarYear,MONTH(AprSun1+9)=4),AprSun1+9, "")</f>
        <v>42829</v>
      </c>
      <c r="E5" s="5">
        <f>IF(AND(YEAR(AprSun1+10)=CalendarYear,MONTH(AprSun1+10)=4),AprSun1+10, "")</f>
        <v>42830</v>
      </c>
      <c r="F5" s="5">
        <f>IF(AND(YEAR(AprSun1+11)=CalendarYear,MONTH(AprSun1+11)=4),AprSun1+11, "")</f>
        <v>42831</v>
      </c>
      <c r="G5" s="5">
        <f>IF(AND(YEAR(AprSun1+12)=CalendarYear,MONTH(AprSun1+12)=4),AprSun1+12,"")</f>
        <v>42832</v>
      </c>
      <c r="H5" s="10">
        <f>IF(AND(YEAR(AprSun1+13)=CalendarYear,MONTH(AprSun1+13)=4),AprSun1+13, "")</f>
        <v>42833</v>
      </c>
    </row>
    <row r="6" spans="1:8" ht="58" customHeight="1">
      <c r="B6" s="29"/>
      <c r="C6" s="25"/>
      <c r="D6" s="26"/>
      <c r="E6" s="26"/>
      <c r="F6" s="26"/>
      <c r="G6" s="26"/>
      <c r="H6" s="30"/>
    </row>
    <row r="7" spans="1:8" ht="14" customHeight="1">
      <c r="B7" s="11">
        <f>IF(AND(YEAR(AprSun1+14)=CalendarYear,MONTH(AprSun1+14)=4),AprSun1+14, "")</f>
        <v>42834</v>
      </c>
      <c r="C7" s="5">
        <f>IF(AND(YEAR(AprSun1+15)=CalendarYear,MONTH(AprSun1+15)=4),AprSun1+15, "")</f>
        <v>42835</v>
      </c>
      <c r="D7" s="5">
        <f>IF(AND(YEAR(AprSun1+16)=CalendarYear,MONTH(AprSun1+16)=4),AprSun1+16, "")</f>
        <v>42836</v>
      </c>
      <c r="E7" s="5">
        <f>IF(AND(YEAR(AprSun1+17)=CalendarYear,MONTH(AprSun1+17)=4),AprSun1+17, "")</f>
        <v>42837</v>
      </c>
      <c r="F7" s="5">
        <f>IF(AND(YEAR(AprSun1+18)=CalendarYear,MONTH(AprSun1+18)=4),AprSun1+18, "")</f>
        <v>42838</v>
      </c>
      <c r="G7" s="5">
        <f>IF(AND(YEAR(AprSun1+19)=CalendarYear,MONTH(AprSun1+19)=4),AprSun1+19, "")</f>
        <v>42839</v>
      </c>
      <c r="H7" s="10">
        <f>IF(AND(YEAR(AprSun1+20)=CalendarYear,MONTH(AprSun1+20)=4),AprSun1+20, "")</f>
        <v>42840</v>
      </c>
    </row>
    <row r="8" spans="1:8" ht="58" customHeight="1">
      <c r="B8" s="29"/>
      <c r="C8" s="25"/>
      <c r="D8" s="26"/>
      <c r="E8" s="26"/>
      <c r="F8" s="26"/>
      <c r="G8" s="26"/>
      <c r="H8" s="30"/>
    </row>
    <row r="9" spans="1:8" ht="14" customHeight="1">
      <c r="B9" s="12">
        <f>IF(AND(YEAR(AprSun1+21)=CalendarYear,MONTH(AprSun1+21)=4),AprSun1+21, "")</f>
        <v>42841</v>
      </c>
      <c r="C9" s="6">
        <f>IF(AND(YEAR(AprSun1+22)=CalendarYear,MONTH(AprSun1+22)=4),AprSun1+22, "")</f>
        <v>42842</v>
      </c>
      <c r="D9" s="6">
        <f>IF(AND(YEAR(AprSun1+23)=CalendarYear,MONTH(AprSun1+23)=4),AprSun1+23, "")</f>
        <v>42843</v>
      </c>
      <c r="E9" s="6">
        <f>IF(AND(YEAR(AprSun1+24)=CalendarYear,MONTH(AprSun1+24)=4),AprSun1+24, "")</f>
        <v>42844</v>
      </c>
      <c r="F9" s="6">
        <f>IF(AND(YEAR(AprSun1+25)=CalendarYear,MONTH(AprSun1+25)=4),AprSun1+25, "")</f>
        <v>42845</v>
      </c>
      <c r="G9" s="6">
        <f>IF(AND(YEAR(AprSun1+26)=CalendarYear,MONTH(AprSun1+26)=4),AprSun1+26, "")</f>
        <v>42846</v>
      </c>
      <c r="H9" s="13">
        <f>IF(AND(YEAR(AprSun1+27)=CalendarYear,MONTH(AprSun1+27)=4),AprSun1+27, "")</f>
        <v>42847</v>
      </c>
    </row>
    <row r="10" spans="1:8" ht="58" customHeight="1">
      <c r="B10" s="29"/>
      <c r="C10" s="25"/>
      <c r="D10" s="26"/>
      <c r="E10" s="26"/>
      <c r="F10" s="26"/>
      <c r="G10" s="26"/>
      <c r="H10" s="30"/>
    </row>
    <row r="11" spans="1:8" ht="14" customHeight="1">
      <c r="B11" s="12">
        <f>IF(AND(YEAR(AprSun1+28)=CalendarYear,MONTH(AprSun1+28)=4),AprSun1+28, "")</f>
        <v>42848</v>
      </c>
      <c r="C11" s="6">
        <f>IF(AND(YEAR(AprSun1+29)=CalendarYear,MONTH(AprSun1+29)=4),AprSun1+29, "")</f>
        <v>42849</v>
      </c>
      <c r="D11" s="6">
        <f>IF(AND(YEAR(AprSun1+30)=CalendarYear,MONTH(AprSun1+30)=4),AprSun1+30, "")</f>
        <v>42850</v>
      </c>
      <c r="E11" s="6">
        <f>IF(AND(YEAR(AprSun1+31)=CalendarYear,MONTH(AprSun1+31)=4),AprSun1+31, "")</f>
        <v>42851</v>
      </c>
      <c r="F11" s="6">
        <f>IF(AND(YEAR(AprSun1+32)=CalendarYear,MONTH(AprSun1+32)=4),AprSun1+32, "")</f>
        <v>42852</v>
      </c>
      <c r="G11" s="6">
        <f>IF(AND(YEAR(AprSun1+33)=CalendarYear,MONTH(AprSun1+33)=4),AprSun1+33, "")</f>
        <v>42853</v>
      </c>
      <c r="H11" s="13">
        <f>IF(AND(YEAR(AprSun1+34)=CalendarYear,MONTH(AprSun1+34)=4),AprSun1+34, "")</f>
        <v>42854</v>
      </c>
    </row>
    <row r="12" spans="1:8" ht="58" customHeight="1">
      <c r="B12" s="29"/>
      <c r="C12" s="25"/>
      <c r="D12" s="26"/>
      <c r="E12" s="26"/>
      <c r="F12" s="25"/>
      <c r="G12" s="25"/>
      <c r="H12" s="30"/>
    </row>
    <row r="13" spans="1:8" ht="14" customHeight="1">
      <c r="B13" s="12">
        <f>IF(AND(YEAR(AprSun1+35)=CalendarYear,MONTH(AprSun1+35)=4),AprSun1+35, "")</f>
        <v>42855</v>
      </c>
      <c r="C13" s="44" t="s">
        <v>9</v>
      </c>
      <c r="D13" s="44"/>
      <c r="E13" s="44"/>
      <c r="F13" s="44"/>
      <c r="G13" s="44"/>
      <c r="H13" s="45"/>
    </row>
    <row r="14" spans="1:8" ht="58" customHeight="1" thickBot="1">
      <c r="B14" s="31"/>
      <c r="C14" s="41"/>
      <c r="D14" s="42"/>
      <c r="E14" s="42"/>
      <c r="F14" s="42"/>
      <c r="G14" s="42"/>
      <c r="H14" s="43"/>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DATE(CalendarYear,5,1)</f>
        <v>42856</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IF(AND(YEAR(MaySun1)=CalendarYear,MONTH(MaySun1)=5),MaySun1, "")</f>
        <v/>
      </c>
      <c r="C3" s="5">
        <f>IF(AND(YEAR(MaySun1+1)=CalendarYear,MONTH(MaySun1+1)=5),MaySun1+1, "")</f>
        <v>42856</v>
      </c>
      <c r="D3" s="5">
        <f>IF(AND(YEAR(MaySun1+2)=CalendarYear,MONTH(MaySun1+2)=5),MaySun1+2, "")</f>
        <v>42857</v>
      </c>
      <c r="E3" s="5">
        <f>IF(AND(YEAR(MaySun1+3)=CalendarYear,MONTH(MaySun1+3)=5),MaySun1+3, "")</f>
        <v>42858</v>
      </c>
      <c r="F3" s="5">
        <f>IF(AND(YEAR(MaySun1+4)=CalendarYear,MONTH(MaySun1+4)=5),MaySun1+4, "")</f>
        <v>42859</v>
      </c>
      <c r="G3" s="5">
        <f>IF(AND(YEAR(MaySun1+5)=CalendarYear,MONTH(MaySun1+5)=5),MaySun1+5, "")</f>
        <v>42860</v>
      </c>
      <c r="H3" s="10">
        <f>IF(AND(YEAR(MaySun1+6)=CalendarYear,MONTH(MaySun1+6)=5),MaySun1+6, "")</f>
        <v>42861</v>
      </c>
    </row>
    <row r="4" spans="1:8" ht="58" customHeight="1">
      <c r="B4" s="29"/>
      <c r="C4" s="25"/>
      <c r="D4" s="26"/>
      <c r="E4" s="26"/>
      <c r="F4" s="26"/>
      <c r="G4" s="26"/>
      <c r="H4" s="30"/>
    </row>
    <row r="5" spans="1:8" ht="14" customHeight="1">
      <c r="B5" s="11">
        <f>IF(AND(YEAR(MaySun1+7)=CalendarYear,MONTH(MaySun1+7)=5),MaySun1+7, "")</f>
        <v>42862</v>
      </c>
      <c r="C5" s="5">
        <f>IF(AND(YEAR(MaySun1+8)=CalendarYear,MONTH(MaySun1+8)=5),MaySun1+8, "")</f>
        <v>42863</v>
      </c>
      <c r="D5" s="5">
        <f>IF(AND(YEAR(MaySun1+9)=CalendarYear,MONTH(MaySun1+9)=5),MaySun1+9, "")</f>
        <v>42864</v>
      </c>
      <c r="E5" s="5">
        <f>IF(AND(YEAR(MaySun1+10)=CalendarYear,MONTH(MaySun1+10)=5),MaySun1+10, "")</f>
        <v>42865</v>
      </c>
      <c r="F5" s="5">
        <f>IF(AND(YEAR(MaySun1+11)=CalendarYear,MONTH(MaySun1+11)=5),MaySun1+11, "")</f>
        <v>42866</v>
      </c>
      <c r="G5" s="5">
        <f>IF(AND(YEAR(MaySun1+12)=CalendarYear,MONTH(MaySun1+12)=5),MaySun1+12,"")</f>
        <v>42867</v>
      </c>
      <c r="H5" s="10">
        <f>IF(AND(YEAR(MaySun1+13)=CalendarYear,MONTH(MaySun1+13)=5),MaySun1+13, "")</f>
        <v>42868</v>
      </c>
    </row>
    <row r="6" spans="1:8" ht="58" customHeight="1">
      <c r="B6" s="29"/>
      <c r="C6" s="25"/>
      <c r="D6" s="26"/>
      <c r="E6" s="26"/>
      <c r="F6" s="26"/>
      <c r="G6" s="26"/>
      <c r="H6" s="30"/>
    </row>
    <row r="7" spans="1:8" ht="14" customHeight="1">
      <c r="B7" s="11">
        <f>IF(AND(YEAR(MaySun1+14)=CalendarYear,MONTH(MaySun1+14)=5),MaySun1+14, "")</f>
        <v>42869</v>
      </c>
      <c r="C7" s="5">
        <f>IF(AND(YEAR(MaySun1+15)=CalendarYear,MONTH(MaySun1+15)=5),MaySun1+15, "")</f>
        <v>42870</v>
      </c>
      <c r="D7" s="5">
        <f>IF(AND(YEAR(MaySun1+16)=CalendarYear,MONTH(MaySun1+16)=5),MaySun1+16, "")</f>
        <v>42871</v>
      </c>
      <c r="E7" s="5">
        <f>IF(AND(YEAR(MaySun1+17)=CalendarYear,MONTH(MaySun1+17)=5),MaySun1+17, "")</f>
        <v>42872</v>
      </c>
      <c r="F7" s="5">
        <f>IF(AND(YEAR(MaySun1+18)=CalendarYear,MONTH(MaySun1+18)=5),MaySun1+18, "")</f>
        <v>42873</v>
      </c>
      <c r="G7" s="5">
        <f>IF(AND(YEAR(MaySun1+19)=CalendarYear,MONTH(MaySun1+19)=5),MaySun1+19, "")</f>
        <v>42874</v>
      </c>
      <c r="H7" s="10">
        <f>IF(AND(YEAR(MaySun1+20)=CalendarYear,MONTH(MaySun1+20)=5),MaySun1+20, "")</f>
        <v>42875</v>
      </c>
    </row>
    <row r="8" spans="1:8" ht="58" customHeight="1">
      <c r="B8" s="29"/>
      <c r="C8" s="25"/>
      <c r="D8" s="26"/>
      <c r="E8" s="26"/>
      <c r="F8" s="26"/>
      <c r="G8" s="26"/>
      <c r="H8" s="30"/>
    </row>
    <row r="9" spans="1:8" ht="14" customHeight="1">
      <c r="B9" s="12">
        <f>IF(AND(YEAR(MaySun1+21)=CalendarYear,MONTH(MaySun1+21)=5),MaySun1+21, "")</f>
        <v>42876</v>
      </c>
      <c r="C9" s="6">
        <f>IF(AND(YEAR(MaySun1+22)=CalendarYear,MONTH(MaySun1+22)=5),MaySun1+22, "")</f>
        <v>42877</v>
      </c>
      <c r="D9" s="6">
        <f>IF(AND(YEAR(MaySun1+23)=CalendarYear,MONTH(MaySun1+23)=5),MaySun1+23, "")</f>
        <v>42878</v>
      </c>
      <c r="E9" s="6">
        <f>IF(AND(YEAR(MaySun1+24)=CalendarYear,MONTH(MaySun1+24)=5),MaySun1+24, "")</f>
        <v>42879</v>
      </c>
      <c r="F9" s="6">
        <f>IF(AND(YEAR(MaySun1+25)=CalendarYear,MONTH(MaySun1+25)=5),MaySun1+25, "")</f>
        <v>42880</v>
      </c>
      <c r="G9" s="6">
        <f>IF(AND(YEAR(MaySun1+26)=CalendarYear,MONTH(MaySun1+26)=5),MaySun1+26, "")</f>
        <v>42881</v>
      </c>
      <c r="H9" s="13">
        <f>IF(AND(YEAR(MaySun1+27)=CalendarYear,MONTH(MaySun1+27)=5),MaySun1+27, "")</f>
        <v>42882</v>
      </c>
    </row>
    <row r="10" spans="1:8" ht="58" customHeight="1">
      <c r="B10" s="33"/>
      <c r="C10" s="25"/>
      <c r="D10" s="26"/>
      <c r="E10" s="26"/>
      <c r="F10" s="26"/>
      <c r="G10" s="26"/>
      <c r="H10" s="30"/>
    </row>
    <row r="11" spans="1:8" ht="14" customHeight="1">
      <c r="B11" s="12">
        <f>IF(AND(YEAR(MaySun1+28)=CalendarYear,MONTH(MaySun1+28)=5),MaySun1+28, "")</f>
        <v>42883</v>
      </c>
      <c r="C11" s="6">
        <f>IF(AND(YEAR(MaySun1+29)=CalendarYear,MONTH(MaySun1+29)=5),MaySun1+29, "")</f>
        <v>42884</v>
      </c>
      <c r="D11" s="6">
        <f>IF(AND(YEAR(MaySun1+30)=CalendarYear,MONTH(MaySun1+30)=5),MaySun1+30, "")</f>
        <v>42885</v>
      </c>
      <c r="E11" s="6">
        <f>IF(AND(YEAR(MaySun1+31)=CalendarYear,MONTH(MaySun1+31)=5),MaySun1+31, "")</f>
        <v>42886</v>
      </c>
      <c r="F11" s="6" t="str">
        <f>IF(AND(YEAR(MaySun1+32)=CalendarYear,MONTH(MaySun1+32)=5),MaySun1+32, "")</f>
        <v/>
      </c>
      <c r="G11" s="6" t="str">
        <f>IF(AND(YEAR(MaySun1+33)=CalendarYear,MONTH(MaySun1+33)=5),MaySun1+33, "")</f>
        <v/>
      </c>
      <c r="H11" s="13" t="str">
        <f>IF(AND(YEAR(MaySun1+34)=CalendarYear,MONTH(MaySun1+34)=5),MaySun1+34, "")</f>
        <v/>
      </c>
    </row>
    <row r="12" spans="1:8" ht="58" customHeight="1">
      <c r="B12" s="29"/>
      <c r="C12" s="25"/>
      <c r="D12" s="26"/>
      <c r="E12" s="26"/>
      <c r="F12" s="25"/>
      <c r="G12" s="25"/>
      <c r="H12" s="30"/>
    </row>
    <row r="13" spans="1:8" ht="14" customHeight="1">
      <c r="B13" s="28" t="str">
        <f>IF(AND(YEAR(MaySun1+35)=CalendarYear,MONTH(MaySun1+35)=5),MaySun1+35, "")</f>
        <v/>
      </c>
      <c r="C13" s="24" t="str">
        <f>IF(AND(YEAR(MaySun1+36)=CalendarYear,MONTH(MaySun1+36)=5),MaySun1+36, "")</f>
        <v/>
      </c>
      <c r="D13" s="44" t="s">
        <v>8</v>
      </c>
      <c r="E13" s="44"/>
      <c r="F13" s="44"/>
      <c r="G13" s="44"/>
      <c r="H13" s="45"/>
    </row>
    <row r="14" spans="1:8" ht="58" customHeight="1" thickBot="1">
      <c r="B14" s="31"/>
      <c r="C14" s="27"/>
      <c r="D14" s="41"/>
      <c r="E14" s="42"/>
      <c r="F14" s="42"/>
      <c r="G14" s="42"/>
      <c r="H14" s="43"/>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DATE(CalendarYear,6,1)</f>
        <v>42887</v>
      </c>
      <c r="C1" s="40"/>
      <c r="D1" s="40"/>
      <c r="E1" s="40"/>
      <c r="F1" s="40"/>
      <c r="G1" s="40"/>
      <c r="H1" s="40"/>
    </row>
    <row r="2" spans="1:8" s="3" customFormat="1" ht="21.75" customHeight="1">
      <c r="A2" s="2"/>
      <c r="B2" s="15" t="s">
        <v>0</v>
      </c>
      <c r="C2" s="16" t="s">
        <v>1</v>
      </c>
      <c r="D2" s="16" t="s">
        <v>2</v>
      </c>
      <c r="E2" s="16" t="s">
        <v>3</v>
      </c>
      <c r="F2" s="16" t="s">
        <v>4</v>
      </c>
      <c r="G2" s="16" t="s">
        <v>5</v>
      </c>
      <c r="H2" s="17" t="s">
        <v>6</v>
      </c>
    </row>
    <row r="3" spans="1:8" ht="14" customHeight="1">
      <c r="B3" s="9"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f>IF(AND(YEAR(JunSun1+4)=CalendarYear,MONTH(JunSun1+4)=6),JunSun1+4, "")</f>
        <v>42887</v>
      </c>
      <c r="G3" s="5">
        <f>IF(AND(YEAR(JunSun1+5)=CalendarYear,MONTH(JunSun1+5)=6),JunSun1+5, "")</f>
        <v>42888</v>
      </c>
      <c r="H3" s="10">
        <f>IF(AND(YEAR(JunSun1+6)=CalendarYear,MONTH(JunSun1+6)=6),JunSun1+6, "")</f>
        <v>42889</v>
      </c>
    </row>
    <row r="4" spans="1:8" ht="58" customHeight="1">
      <c r="B4" s="29"/>
      <c r="C4" s="25"/>
      <c r="D4" s="26"/>
      <c r="E4" s="26"/>
      <c r="F4" s="26"/>
      <c r="G4" s="26"/>
      <c r="H4" s="30"/>
    </row>
    <row r="5" spans="1:8" ht="14" customHeight="1">
      <c r="B5" s="11">
        <f>IF(AND(YEAR(JunSun1+7)=CalendarYear,MONTH(JunSun1+7)=6),JunSun1+7, "")</f>
        <v>42890</v>
      </c>
      <c r="C5" s="5">
        <f>IF(AND(YEAR(JunSun1+8)=CalendarYear,MONTH(JunSun1+8)=6),JunSun1+8, "")</f>
        <v>42891</v>
      </c>
      <c r="D5" s="5">
        <f>IF(AND(YEAR(JunSun1+9)=CalendarYear,MONTH(JunSun1+9)=6),JunSun1+9, "")</f>
        <v>42892</v>
      </c>
      <c r="E5" s="5">
        <f>IF(AND(YEAR(JunSun1+10)=CalendarYear,MONTH(JunSun1+10)=6),JunSun1+10, "")</f>
        <v>42893</v>
      </c>
      <c r="F5" s="5">
        <f>IF(AND(YEAR(JunSun1+11)=CalendarYear,MONTH(JunSun1+11)=6),JunSun1+11, "")</f>
        <v>42894</v>
      </c>
      <c r="G5" s="5">
        <f>IF(AND(YEAR(JunSun1+12)=CalendarYear,MONTH(JunSun1+12)=6),JunSun1+12,"")</f>
        <v>42895</v>
      </c>
      <c r="H5" s="10">
        <f>IF(AND(YEAR(JunSun1+13)=CalendarYear,MONTH(JunSun1+13)=6),JunSun1+13, "")</f>
        <v>42896</v>
      </c>
    </row>
    <row r="6" spans="1:8" ht="58" customHeight="1">
      <c r="B6" s="29"/>
      <c r="C6" s="25"/>
      <c r="D6" s="26"/>
      <c r="E6" s="26"/>
      <c r="F6" s="26"/>
      <c r="G6" s="26"/>
      <c r="H6" s="30"/>
    </row>
    <row r="7" spans="1:8" ht="14" customHeight="1">
      <c r="B7" s="11">
        <f>IF(AND(YEAR(JunSun1+14)=CalendarYear,MONTH(JunSun1+14)=6),JunSun1+14, "")</f>
        <v>42897</v>
      </c>
      <c r="C7" s="5">
        <f>IF(AND(YEAR(JunSun1+15)=CalendarYear,MONTH(JunSun1+15)=6),JunSun1+15, "")</f>
        <v>42898</v>
      </c>
      <c r="D7" s="5">
        <f>IF(AND(YEAR(JunSun1+16)=CalendarYear,MONTH(JunSun1+16)=6),JunSun1+16, "")</f>
        <v>42899</v>
      </c>
      <c r="E7" s="5">
        <f>IF(AND(YEAR(JunSun1+17)=CalendarYear,MONTH(JunSun1+17)=6),JunSun1+17, "")</f>
        <v>42900</v>
      </c>
      <c r="F7" s="5">
        <f>IF(AND(YEAR(JunSun1+18)=CalendarYear,MONTH(JunSun1+18)=6),JunSun1+18, "")</f>
        <v>42901</v>
      </c>
      <c r="G7" s="5">
        <f>IF(AND(YEAR(JunSun1+19)=CalendarYear,MONTH(JunSun1+19)=6),JunSun1+19, "")</f>
        <v>42902</v>
      </c>
      <c r="H7" s="10">
        <f>IF(AND(YEAR(JunSun1+20)=CalendarYear,MONTH(JunSun1+20)=6),JunSun1+20, "")</f>
        <v>42903</v>
      </c>
    </row>
    <row r="8" spans="1:8" ht="58" customHeight="1">
      <c r="B8" s="29"/>
      <c r="C8" s="25"/>
      <c r="D8" s="26"/>
      <c r="E8" s="26"/>
      <c r="F8" s="26"/>
      <c r="G8" s="26"/>
      <c r="H8" s="30"/>
    </row>
    <row r="9" spans="1:8" ht="14" customHeight="1">
      <c r="B9" s="12">
        <f>IF(AND(YEAR(JunSun1+21)=CalendarYear,MONTH(JunSun1+21)=6),JunSun1+21, "")</f>
        <v>42904</v>
      </c>
      <c r="C9" s="6">
        <f>IF(AND(YEAR(JunSun1+22)=CalendarYear,MONTH(JunSun1+22)=6),JunSun1+22, "")</f>
        <v>42905</v>
      </c>
      <c r="D9" s="6">
        <f>IF(AND(YEAR(JunSun1+23)=CalendarYear,MONTH(JunSun1+23)=6),JunSun1+23, "")</f>
        <v>42906</v>
      </c>
      <c r="E9" s="6">
        <f>IF(AND(YEAR(JunSun1+24)=CalendarYear,MONTH(JunSun1+24)=6),JunSun1+24, "")</f>
        <v>42907</v>
      </c>
      <c r="F9" s="6">
        <f>IF(AND(YEAR(JunSun1+25)=CalendarYear,MONTH(JunSun1+25)=6),JunSun1+25, "")</f>
        <v>42908</v>
      </c>
      <c r="G9" s="6">
        <f>IF(AND(YEAR(JunSun1+26)=CalendarYear,MONTH(JunSun1+26)=6),JunSun1+26, "")</f>
        <v>42909</v>
      </c>
      <c r="H9" s="13">
        <f>IF(AND(YEAR(JunSun1+27)=CalendarYear,MONTH(JunSun1+27)=6),JunSun1+27, "")</f>
        <v>42910</v>
      </c>
    </row>
    <row r="10" spans="1:8" ht="58" customHeight="1">
      <c r="B10" s="29"/>
      <c r="C10" s="25"/>
      <c r="D10" s="26"/>
      <c r="E10" s="26"/>
      <c r="F10" s="26"/>
      <c r="G10" s="26"/>
      <c r="H10" s="30"/>
    </row>
    <row r="11" spans="1:8" ht="14" customHeight="1">
      <c r="B11" s="12">
        <f>IF(AND(YEAR(JunSun1+28)=CalendarYear,MONTH(JunSun1+28)=6),JunSun1+28, "")</f>
        <v>42911</v>
      </c>
      <c r="C11" s="6">
        <f>IF(AND(YEAR(JunSun1+29)=CalendarYear,MONTH(JunSun1+29)=6),JunSun1+29, "")</f>
        <v>42912</v>
      </c>
      <c r="D11" s="6">
        <f>IF(AND(YEAR(JunSun1+30)=CalendarYear,MONTH(JunSun1+30)=6),JunSun1+30, "")</f>
        <v>42913</v>
      </c>
      <c r="E11" s="6">
        <f>IF(AND(YEAR(JunSun1+31)=CalendarYear,MONTH(JunSun1+31)=6),JunSun1+31, "")</f>
        <v>42914</v>
      </c>
      <c r="F11" s="6">
        <f>IF(AND(YEAR(JunSun1+32)=CalendarYear,MONTH(JunSun1+32)=6),JunSun1+32, "")</f>
        <v>42915</v>
      </c>
      <c r="G11" s="6">
        <f>IF(AND(YEAR(JunSun1+33)=CalendarYear,MONTH(JunSun1+33)=6),JunSun1+33, "")</f>
        <v>42916</v>
      </c>
      <c r="H11" s="13" t="str">
        <f>IF(AND(YEAR(JunSun1+34)=CalendarYear,MONTH(JunSun1+34)=6),JunSun1+34, "")</f>
        <v/>
      </c>
    </row>
    <row r="12" spans="1:8" ht="58" customHeight="1">
      <c r="B12" s="29"/>
      <c r="C12" s="25"/>
      <c r="D12" s="26"/>
      <c r="E12" s="26"/>
      <c r="F12" s="25"/>
      <c r="G12" s="25"/>
      <c r="H12" s="30"/>
    </row>
    <row r="13" spans="1:8" ht="14" customHeight="1">
      <c r="B13" s="12" t="str">
        <f>IF(AND(YEAR(JunSun1+35)=CalendarYear,MONTH(JunSun1+35)=6),JunSun1+35, "")</f>
        <v/>
      </c>
      <c r="C13" s="44" t="s">
        <v>8</v>
      </c>
      <c r="D13" s="44"/>
      <c r="E13" s="44"/>
      <c r="F13" s="44"/>
      <c r="G13" s="44"/>
      <c r="H13" s="45"/>
    </row>
    <row r="14" spans="1:8" ht="58" customHeight="1" thickBot="1">
      <c r="B14" s="31"/>
      <c r="C14" s="41"/>
      <c r="D14" s="42"/>
      <c r="E14" s="42"/>
      <c r="F14" s="42"/>
      <c r="G14" s="42"/>
      <c r="H14" s="43"/>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DATE(CalendarYear,7,1)</f>
        <v>42917</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IF(AND(YEAR(JulSun1)=CalendarYear,MONTH(JulSun1)=7),JulSun1, "")</f>
        <v/>
      </c>
      <c r="C3" s="5" t="str">
        <f>IF(AND(YEAR(JulSun1+1)=CalendarYear,MONTH(JulSun1+1)=7),JulSun1+1, "")</f>
        <v/>
      </c>
      <c r="D3" s="5" t="str">
        <f>IF(AND(YEAR(JulSun1+2)=CalendarYear,MONTH(JulSun1+2)=7),JulSun1+2, "")</f>
        <v/>
      </c>
      <c r="E3" s="5" t="str">
        <f>IF(AND(YEAR(JulSun1+3)=CalendarYear,MONTH(JulSun1+3)=7),JulSun1+3, "")</f>
        <v/>
      </c>
      <c r="F3" s="5" t="str">
        <f>IF(AND(YEAR(JulSun1+4)=CalendarYear,MONTH(JulSun1+4)=7),JulSun1+4, "")</f>
        <v/>
      </c>
      <c r="G3" s="5" t="str">
        <f>IF(AND(YEAR(JulSun1+5)=CalendarYear,MONTH(JulSun1+5)=7),JulSun1+5, "")</f>
        <v/>
      </c>
      <c r="H3" s="10">
        <f>IF(AND(YEAR(JulSun1+6)=CalendarYear,MONTH(JulSun1+6)=7),JulSun1+6, "")</f>
        <v>42917</v>
      </c>
    </row>
    <row r="4" spans="1:8" ht="58" customHeight="1">
      <c r="B4" s="29"/>
      <c r="C4" s="25"/>
      <c r="D4" s="26"/>
      <c r="E4" s="26"/>
      <c r="F4" s="26"/>
      <c r="G4" s="26"/>
      <c r="H4" s="30"/>
    </row>
    <row r="5" spans="1:8" ht="14" customHeight="1">
      <c r="B5" s="11">
        <f>IF(AND(YEAR(JulSun1+7)=CalendarYear,MONTH(JulSun1+7)=7),JulSun1+7, "")</f>
        <v>42918</v>
      </c>
      <c r="C5" s="5">
        <f>IF(AND(YEAR(JulSun1+8)=CalendarYear,MONTH(JulSun1+8)=7),JulSun1+8, "")</f>
        <v>42919</v>
      </c>
      <c r="D5" s="5">
        <f>IF(AND(YEAR(JulSun1+9)=CalendarYear,MONTH(JulSun1+9)=7),JulSun1+9, "")</f>
        <v>42920</v>
      </c>
      <c r="E5" s="5">
        <f>IF(AND(YEAR(JulSun1+10)=CalendarYear,MONTH(JulSun1+10)=7),JulSun1+10, "")</f>
        <v>42921</v>
      </c>
      <c r="F5" s="5">
        <f>IF(AND(YEAR(JulSun1+11)=CalendarYear,MONTH(JulSun1+11)=7),JulSun1+11, "")</f>
        <v>42922</v>
      </c>
      <c r="G5" s="5">
        <f>IF(AND(YEAR(JulSun1+12)=CalendarYear,MONTH(JulSun1+12)=7),JulSun1+12,"")</f>
        <v>42923</v>
      </c>
      <c r="H5" s="10">
        <f>IF(AND(YEAR(JulSun1+13)=CalendarYear,MONTH(JulSun1+13)=7),JulSun1+13, "")</f>
        <v>42924</v>
      </c>
    </row>
    <row r="6" spans="1:8" ht="58" customHeight="1">
      <c r="B6" s="29"/>
      <c r="C6" s="25"/>
      <c r="D6" s="26"/>
      <c r="E6" s="26"/>
      <c r="F6" s="26"/>
      <c r="G6" s="26"/>
      <c r="H6" s="30"/>
    </row>
    <row r="7" spans="1:8" ht="14" customHeight="1">
      <c r="B7" s="11">
        <f>IF(AND(YEAR(JulSun1+14)=CalendarYear,MONTH(JulSun1+14)=7),JulSun1+14, "")</f>
        <v>42925</v>
      </c>
      <c r="C7" s="5">
        <f>IF(AND(YEAR(JulSun1+15)=CalendarYear,MONTH(JulSun1+15)=7),JulSun1+15, "")</f>
        <v>42926</v>
      </c>
      <c r="D7" s="5">
        <f>IF(AND(YEAR(JulSun1+16)=CalendarYear,MONTH(JulSun1+16)=7),JulSun1+16, "")</f>
        <v>42927</v>
      </c>
      <c r="E7" s="5">
        <f>IF(AND(YEAR(JulSun1+17)=CalendarYear,MONTH(JulSun1+17)=7),JulSun1+17, "")</f>
        <v>42928</v>
      </c>
      <c r="F7" s="5">
        <f>IF(AND(YEAR(JulSun1+18)=CalendarYear,MONTH(JulSun1+18)=7),JulSun1+18, "")</f>
        <v>42929</v>
      </c>
      <c r="G7" s="5">
        <f>IF(AND(YEAR(JulSun1+19)=CalendarYear,MONTH(JulSun1+19)=7),JulSun1+19, "")</f>
        <v>42930</v>
      </c>
      <c r="H7" s="10">
        <f>IF(AND(YEAR(JulSun1+20)=CalendarYear,MONTH(JulSun1+20)=7),JulSun1+20, "")</f>
        <v>42931</v>
      </c>
    </row>
    <row r="8" spans="1:8" ht="58" customHeight="1">
      <c r="B8" s="29"/>
      <c r="C8" s="25"/>
      <c r="D8" s="26"/>
      <c r="E8" s="26"/>
      <c r="F8" s="26"/>
      <c r="G8" s="26"/>
      <c r="H8" s="30"/>
    </row>
    <row r="9" spans="1:8" ht="14" customHeight="1">
      <c r="B9" s="12">
        <f>IF(AND(YEAR(JulSun1+21)=CalendarYear,MONTH(JulSun1+21)=7),JulSun1+21, "")</f>
        <v>42932</v>
      </c>
      <c r="C9" s="6">
        <f>IF(AND(YEAR(JulSun1+22)=CalendarYear,MONTH(JulSun1+22)=7),JulSun1+22, "")</f>
        <v>42933</v>
      </c>
      <c r="D9" s="6">
        <f>IF(AND(YEAR(JulSun1+23)=CalendarYear,MONTH(JulSun1+23)=7),JulSun1+23, "")</f>
        <v>42934</v>
      </c>
      <c r="E9" s="6">
        <f>IF(AND(YEAR(JulSun1+24)=CalendarYear,MONTH(JulSun1+24)=7),JulSun1+24, "")</f>
        <v>42935</v>
      </c>
      <c r="F9" s="6">
        <f>IF(AND(YEAR(JulSun1+25)=CalendarYear,MONTH(JulSun1+25)=7),JulSun1+25, "")</f>
        <v>42936</v>
      </c>
      <c r="G9" s="6">
        <f>IF(AND(YEAR(JulSun1+26)=CalendarYear,MONTH(JulSun1+26)=7),JulSun1+26, "")</f>
        <v>42937</v>
      </c>
      <c r="H9" s="13">
        <f>IF(AND(YEAR(JulSun1+27)=CalendarYear,MONTH(JulSun1+27)=7),JulSun1+27, "")</f>
        <v>42938</v>
      </c>
    </row>
    <row r="10" spans="1:8" ht="58" customHeight="1">
      <c r="B10" s="29"/>
      <c r="C10" s="25"/>
      <c r="D10" s="26"/>
      <c r="E10" s="26"/>
      <c r="F10" s="26"/>
      <c r="G10" s="26"/>
      <c r="H10" s="30"/>
    </row>
    <row r="11" spans="1:8" ht="14" customHeight="1">
      <c r="B11" s="12">
        <f>IF(AND(YEAR(JulSun1+28)=CalendarYear,MONTH(JulSun1+28)=7),JulSun1+28, "")</f>
        <v>42939</v>
      </c>
      <c r="C11" s="6">
        <f>IF(AND(YEAR(JulSun1+29)=CalendarYear,MONTH(JulSun1+29)=7),JulSun1+29, "")</f>
        <v>42940</v>
      </c>
      <c r="D11" s="6">
        <f>IF(AND(YEAR(JulSun1+30)=CalendarYear,MONTH(JulSun1+30)=7),JulSun1+30, "")</f>
        <v>42941</v>
      </c>
      <c r="E11" s="6">
        <f>IF(AND(YEAR(JulSun1+31)=CalendarYear,MONTH(JulSun1+31)=7),JulSun1+31, "")</f>
        <v>42942</v>
      </c>
      <c r="F11" s="6">
        <f>IF(AND(YEAR(JulSun1+32)=CalendarYear,MONTH(JulSun1+32)=7),JulSun1+32, "")</f>
        <v>42943</v>
      </c>
      <c r="G11" s="6">
        <f>IF(AND(YEAR(JulSun1+33)=CalendarYear,MONTH(JulSun1+33)=7),JulSun1+33, "")</f>
        <v>42944</v>
      </c>
      <c r="H11" s="13">
        <f>IF(AND(YEAR(JulSun1+34)=CalendarYear,MONTH(JulSun1+34)=7),JulSun1+34, "")</f>
        <v>42945</v>
      </c>
    </row>
    <row r="12" spans="1:8" ht="58" customHeight="1">
      <c r="B12" s="29"/>
      <c r="C12" s="25"/>
      <c r="D12" s="26"/>
      <c r="E12" s="26"/>
      <c r="F12" s="25"/>
      <c r="G12" s="25"/>
      <c r="H12" s="30"/>
    </row>
    <row r="13" spans="1:8" ht="14" customHeight="1">
      <c r="B13" s="28">
        <f>IF(AND(YEAR(JulSun1+35)=CalendarYear,MONTH(JulSun1+35)=7),JulSun1+35, "")</f>
        <v>42946</v>
      </c>
      <c r="C13" s="24">
        <f>IF(AND(YEAR(JulSun1+36)=CalendarYear,MONTH(JulSun1+36)=7),JulSun1+36, "")</f>
        <v>42947</v>
      </c>
      <c r="D13" s="44" t="s">
        <v>8</v>
      </c>
      <c r="E13" s="44"/>
      <c r="F13" s="44"/>
      <c r="G13" s="44"/>
      <c r="H13" s="45"/>
    </row>
    <row r="14" spans="1:8" ht="58" customHeight="1" thickBot="1">
      <c r="B14" s="31"/>
      <c r="C14" s="27"/>
      <c r="D14" s="41"/>
      <c r="E14" s="42"/>
      <c r="F14" s="42"/>
      <c r="G14" s="42"/>
      <c r="H14" s="43"/>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DATE(CalendarYear,8,1)</f>
        <v>42948</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IF(AND(YEAR(AugSun1)=CalendarYear,MONTH(AugSun1)=8),AugSun1, "")</f>
        <v/>
      </c>
      <c r="C3" s="5" t="str">
        <f>IF(AND(YEAR(AugSun1+1)=CalendarYear,MONTH(AugSun1+1)=8),AugSun1+1, "")</f>
        <v/>
      </c>
      <c r="D3" s="5">
        <f>IF(AND(YEAR(AugSun1+2)=CalendarYear,MONTH(AugSun1+2)=8),AugSun1+2, "")</f>
        <v>42948</v>
      </c>
      <c r="E3" s="5">
        <f>IF(AND(YEAR(AugSun1+3)=CalendarYear,MONTH(AugSun1+3)=8),AugSun1+3, "")</f>
        <v>42949</v>
      </c>
      <c r="F3" s="5">
        <f>IF(AND(YEAR(AugSun1+4)=CalendarYear,MONTH(AugSun1+4)=8),AugSun1+4, "")</f>
        <v>42950</v>
      </c>
      <c r="G3" s="5">
        <f>IF(AND(YEAR(AugSun1+5)=CalendarYear,MONTH(AugSun1+5)=8),AugSun1+5, "")</f>
        <v>42951</v>
      </c>
      <c r="H3" s="10">
        <f>IF(AND(YEAR(AugSun1+6)=CalendarYear,MONTH(AugSun1+6)=8),AugSun1+6, "")</f>
        <v>42952</v>
      </c>
    </row>
    <row r="4" spans="1:8" ht="58" customHeight="1">
      <c r="B4" s="29"/>
      <c r="C4" s="25"/>
      <c r="D4" s="26"/>
      <c r="E4" s="26"/>
      <c r="F4" s="26"/>
      <c r="G4" s="26"/>
      <c r="H4" s="30"/>
    </row>
    <row r="5" spans="1:8" ht="14" customHeight="1">
      <c r="B5" s="11">
        <f>IF(AND(YEAR(AugSun1+7)=CalendarYear,MONTH(AugSun1+7)=8),AugSun1+7, "")</f>
        <v>42953</v>
      </c>
      <c r="C5" s="5">
        <f>IF(AND(YEAR(AugSun1+8)=CalendarYear,MONTH(AugSun1+8)=8),AugSun1+8, "")</f>
        <v>42954</v>
      </c>
      <c r="D5" s="5">
        <f>IF(AND(YEAR(AugSun1+9)=CalendarYear,MONTH(AugSun1+9)=8),AugSun1+9, "")</f>
        <v>42955</v>
      </c>
      <c r="E5" s="5">
        <f>IF(AND(YEAR(AugSun1+10)=CalendarYear,MONTH(AugSun1+10)=8),AugSun1+10, "")</f>
        <v>42956</v>
      </c>
      <c r="F5" s="5">
        <f>IF(AND(YEAR(AugSun1+11)=CalendarYear,MONTH(AugSun1+11)=8),AugSun1+11, "")</f>
        <v>42957</v>
      </c>
      <c r="G5" s="5">
        <f>IF(AND(YEAR(AugSun1+12)=CalendarYear,MONTH(AugSun1+12)=8),AugSun1+12,"")</f>
        <v>42958</v>
      </c>
      <c r="H5" s="10">
        <f>IF(AND(YEAR(AugSun1+13)=CalendarYear,MONTH(AugSun1+13)=8),AugSun1+13, "")</f>
        <v>42959</v>
      </c>
    </row>
    <row r="6" spans="1:8" ht="58" customHeight="1">
      <c r="B6" s="29"/>
      <c r="C6" s="25"/>
      <c r="D6" s="26"/>
      <c r="E6" s="26"/>
      <c r="F6" s="26"/>
      <c r="G6" s="26"/>
      <c r="H6" s="30"/>
    </row>
    <row r="7" spans="1:8" ht="14" customHeight="1">
      <c r="B7" s="11">
        <f>IF(AND(YEAR(AugSun1+14)=CalendarYear,MONTH(AugSun1+14)=8),AugSun1+14, "")</f>
        <v>42960</v>
      </c>
      <c r="C7" s="5">
        <f>IF(AND(YEAR(AugSun1+15)=CalendarYear,MONTH(AugSun1+15)=8),AugSun1+15, "")</f>
        <v>42961</v>
      </c>
      <c r="D7" s="5">
        <f>IF(AND(YEAR(AugSun1+16)=CalendarYear,MONTH(AugSun1+16)=8),AugSun1+16, "")</f>
        <v>42962</v>
      </c>
      <c r="E7" s="5">
        <f>IF(AND(YEAR(AugSun1+17)=CalendarYear,MONTH(AugSun1+17)=8),AugSun1+17, "")</f>
        <v>42963</v>
      </c>
      <c r="F7" s="5">
        <f>IF(AND(YEAR(AugSun1+18)=CalendarYear,MONTH(AugSun1+18)=8),AugSun1+18, "")</f>
        <v>42964</v>
      </c>
      <c r="G7" s="5">
        <f>IF(AND(YEAR(AugSun1+19)=CalendarYear,MONTH(AugSun1+19)=8),AugSun1+19, "")</f>
        <v>42965</v>
      </c>
      <c r="H7" s="10">
        <f>IF(AND(YEAR(AugSun1+20)=CalendarYear,MONTH(AugSun1+20)=8),AugSun1+20, "")</f>
        <v>42966</v>
      </c>
    </row>
    <row r="8" spans="1:8" ht="58" customHeight="1">
      <c r="B8" s="29"/>
      <c r="C8" s="25"/>
      <c r="D8" s="26"/>
      <c r="E8" s="26"/>
      <c r="F8" s="26"/>
      <c r="G8" s="26"/>
      <c r="H8" s="30"/>
    </row>
    <row r="9" spans="1:8" ht="14" customHeight="1">
      <c r="B9" s="12">
        <f>IF(AND(YEAR(AugSun1+21)=CalendarYear,MONTH(AugSun1+21)=8),AugSun1+21, "")</f>
        <v>42967</v>
      </c>
      <c r="C9" s="6">
        <f>IF(AND(YEAR(AugSun1+22)=CalendarYear,MONTH(AugSun1+22)=8),AugSun1+22, "")</f>
        <v>42968</v>
      </c>
      <c r="D9" s="6">
        <f>IF(AND(YEAR(AugSun1+23)=CalendarYear,MONTH(AugSun1+23)=8),AugSun1+23, "")</f>
        <v>42969</v>
      </c>
      <c r="E9" s="6">
        <f>IF(AND(YEAR(AugSun1+24)=CalendarYear,MONTH(AugSun1+24)=8),AugSun1+24, "")</f>
        <v>42970</v>
      </c>
      <c r="F9" s="6">
        <f>IF(AND(YEAR(AugSun1+25)=CalendarYear,MONTH(AugSun1+25)=8),AugSun1+25, "")</f>
        <v>42971</v>
      </c>
      <c r="G9" s="6">
        <f>IF(AND(YEAR(AugSun1+26)=CalendarYear,MONTH(AugSun1+26)=8),AugSun1+26, "")</f>
        <v>42972</v>
      </c>
      <c r="H9" s="13">
        <f>IF(AND(YEAR(AugSun1+27)=CalendarYear,MONTH(AugSun1+27)=8),AugSun1+27, "")</f>
        <v>42973</v>
      </c>
    </row>
    <row r="10" spans="1:8" ht="58" customHeight="1">
      <c r="B10" s="29"/>
      <c r="C10" s="25"/>
      <c r="D10" s="26"/>
      <c r="E10" s="26"/>
      <c r="F10" s="26"/>
      <c r="G10" s="26"/>
      <c r="H10" s="30"/>
    </row>
    <row r="11" spans="1:8" ht="14" customHeight="1">
      <c r="B11" s="12">
        <f>IF(AND(YEAR(AugSun1+28)=CalendarYear,MONTH(AugSun1+28)=8),AugSun1+28, "")</f>
        <v>42974</v>
      </c>
      <c r="C11" s="6">
        <f>IF(AND(YEAR(AugSun1+29)=CalendarYear,MONTH(AugSun1+29)=8),AugSun1+29, "")</f>
        <v>42975</v>
      </c>
      <c r="D11" s="6">
        <f>IF(AND(YEAR(AugSun1+30)=CalendarYear,MONTH(AugSun1+30)=8),AugSun1+30, "")</f>
        <v>42976</v>
      </c>
      <c r="E11" s="6">
        <f>IF(AND(YEAR(AugSun1+31)=CalendarYear,MONTH(AugSun1+31)=8),AugSun1+31, "")</f>
        <v>42977</v>
      </c>
      <c r="F11" s="6">
        <f>IF(AND(YEAR(AugSun1+32)=CalendarYear,MONTH(AugSun1+32)=8),AugSun1+32, "")</f>
        <v>42978</v>
      </c>
      <c r="G11" s="6" t="str">
        <f>IF(AND(YEAR(AugSun1+33)=CalendarYear,MONTH(AugSun1+33)=8),AugSun1+33, "")</f>
        <v/>
      </c>
      <c r="H11" s="13" t="str">
        <f>IF(AND(YEAR(AugSun1+34)=CalendarYear,MONTH(AugSun1+34)=8),AugSun1+34, "")</f>
        <v/>
      </c>
    </row>
    <row r="12" spans="1:8" ht="58" customHeight="1">
      <c r="B12" s="29"/>
      <c r="C12" s="25"/>
      <c r="D12" s="26"/>
      <c r="E12" s="26"/>
      <c r="F12" s="25"/>
      <c r="G12" s="25"/>
      <c r="H12" s="30"/>
    </row>
    <row r="13" spans="1:8" ht="14" customHeight="1">
      <c r="B13" s="28" t="str">
        <f>IF(AND(YEAR(AugSun1+35)=CalendarYear,MONTH(AugSun1+35)=8),AugSun1+35, "")</f>
        <v/>
      </c>
      <c r="C13" s="24" t="str">
        <f>IF(AND(YEAR(AugSun1+36)=CalendarYear,MONTH(AugSun1+36)=8),AugSun1+36, "")</f>
        <v/>
      </c>
      <c r="D13" s="44" t="s">
        <v>8</v>
      </c>
      <c r="E13" s="44"/>
      <c r="F13" s="44"/>
      <c r="G13" s="44"/>
      <c r="H13" s="45"/>
    </row>
    <row r="14" spans="1:8" ht="58" customHeight="1" thickBot="1">
      <c r="B14" s="31"/>
      <c r="C14" s="27"/>
      <c r="D14" s="41"/>
      <c r="E14" s="42"/>
      <c r="F14" s="42"/>
      <c r="G14" s="42"/>
      <c r="H14" s="43"/>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C14" sqref="C14:H14"/>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0">
        <f>DATE(CalendarYear,9,1)</f>
        <v>42979</v>
      </c>
      <c r="C1" s="40"/>
      <c r="D1" s="40"/>
      <c r="E1" s="40"/>
      <c r="F1" s="40"/>
      <c r="G1" s="40"/>
      <c r="H1" s="40"/>
    </row>
    <row r="2" spans="1:8" s="3" customFormat="1" ht="21.75" customHeight="1">
      <c r="A2" s="2"/>
      <c r="B2" s="18" t="s">
        <v>0</v>
      </c>
      <c r="C2" s="19" t="s">
        <v>1</v>
      </c>
      <c r="D2" s="19" t="s">
        <v>2</v>
      </c>
      <c r="E2" s="19" t="s">
        <v>3</v>
      </c>
      <c r="F2" s="19" t="s">
        <v>4</v>
      </c>
      <c r="G2" s="19" t="s">
        <v>5</v>
      </c>
      <c r="H2" s="20" t="s">
        <v>6</v>
      </c>
    </row>
    <row r="3" spans="1:8" ht="14" customHeight="1">
      <c r="B3" s="9" t="str">
        <f>IF(AND(YEAR(SepSun1)=CalendarYear,MONTH(SepSun1)=9),SepSun1, "")</f>
        <v/>
      </c>
      <c r="C3" s="5" t="str">
        <f>IF(AND(YEAR(SepSun1+1)=CalendarYear,MONTH(SepSun1+1)=9),SepSun1+1, "")</f>
        <v/>
      </c>
      <c r="D3" s="5" t="str">
        <f>IF(AND(YEAR(SepSun1+2)=CalendarYear,MONTH(SepSun1+2)=9),SepSun1+2, "")</f>
        <v/>
      </c>
      <c r="E3" s="5" t="str">
        <f>IF(AND(YEAR(SepSun1+3)=CalendarYear,MONTH(SepSun1+3)=9),SepSun1+3, "")</f>
        <v/>
      </c>
      <c r="F3" s="5" t="str">
        <f>IF(AND(YEAR(SepSun1+4)=CalendarYear,MONTH(SepSun1+4)=9),SepSun1+4, "")</f>
        <v/>
      </c>
      <c r="G3" s="5">
        <f>IF(AND(YEAR(SepSun1+5)=CalendarYear,MONTH(SepSun1+5)=9),SepSun1+5, "")</f>
        <v>42979</v>
      </c>
      <c r="H3" s="10">
        <f>IF(AND(YEAR(SepSun1+6)=CalendarYear,MONTH(SepSun1+6)=9),SepSun1+6, "")</f>
        <v>42980</v>
      </c>
    </row>
    <row r="4" spans="1:8" ht="58" customHeight="1">
      <c r="B4" s="29"/>
      <c r="C4" s="25"/>
      <c r="D4" s="26"/>
      <c r="E4" s="26"/>
      <c r="F4" s="26"/>
      <c r="G4" s="26"/>
      <c r="H4" s="30"/>
    </row>
    <row r="5" spans="1:8" ht="14" customHeight="1">
      <c r="B5" s="11">
        <f>IF(AND(YEAR(SepSun1+7)=CalendarYear,MONTH(SepSun1+7)=9),SepSun1+7, "")</f>
        <v>42981</v>
      </c>
      <c r="C5" s="5">
        <f>IF(AND(YEAR(SepSun1+8)=CalendarYear,MONTH(SepSun1+8)=9),SepSun1+8, "")</f>
        <v>42982</v>
      </c>
      <c r="D5" s="5">
        <f>IF(AND(YEAR(SepSun1+9)=CalendarYear,MONTH(SepSun1+9)=9),SepSun1+9, "")</f>
        <v>42983</v>
      </c>
      <c r="E5" s="5">
        <f>IF(AND(YEAR(SepSun1+10)=CalendarYear,MONTH(SepSun1+10)=9),SepSun1+10, "")</f>
        <v>42984</v>
      </c>
      <c r="F5" s="5">
        <f>IF(AND(YEAR(SepSun1+11)=CalendarYear,MONTH(SepSun1+11)=9),SepSun1+11, "")</f>
        <v>42985</v>
      </c>
      <c r="G5" s="5">
        <f>IF(AND(YEAR(SepSun1+12)=CalendarYear,MONTH(SepSun1+12)=9),SepSun1+12,"")</f>
        <v>42986</v>
      </c>
      <c r="H5" s="10">
        <f>IF(AND(YEAR(SepSun1+13)=CalendarYear,MONTH(SepSun1+13)=9),SepSun1+13, "")</f>
        <v>42987</v>
      </c>
    </row>
    <row r="6" spans="1:8" ht="58" customHeight="1">
      <c r="B6" s="29"/>
      <c r="C6" s="25"/>
      <c r="D6" s="26"/>
      <c r="E6" s="26"/>
      <c r="F6" s="26"/>
      <c r="G6" s="26"/>
      <c r="H6" s="30"/>
    </row>
    <row r="7" spans="1:8" ht="14" customHeight="1">
      <c r="B7" s="11">
        <f>IF(AND(YEAR(SepSun1+14)=CalendarYear,MONTH(SepSun1+14)=9),SepSun1+14, "")</f>
        <v>42988</v>
      </c>
      <c r="C7" s="5">
        <f>IF(AND(YEAR(SepSun1+15)=CalendarYear,MONTH(SepSun1+15)=9),SepSun1+15, "")</f>
        <v>42989</v>
      </c>
      <c r="D7" s="5">
        <f>IF(AND(YEAR(SepSun1+16)=CalendarYear,MONTH(SepSun1+16)=9),SepSun1+16, "")</f>
        <v>42990</v>
      </c>
      <c r="E7" s="5">
        <f>IF(AND(YEAR(SepSun1+17)=CalendarYear,MONTH(SepSun1+17)=9),SepSun1+17, "")</f>
        <v>42991</v>
      </c>
      <c r="F7" s="5">
        <f>IF(AND(YEAR(SepSun1+18)=CalendarYear,MONTH(SepSun1+18)=9),SepSun1+18, "")</f>
        <v>42992</v>
      </c>
      <c r="G7" s="5">
        <f>IF(AND(YEAR(SepSun1+19)=CalendarYear,MONTH(SepSun1+19)=9),SepSun1+19, "")</f>
        <v>42993</v>
      </c>
      <c r="H7" s="10">
        <f>IF(AND(YEAR(SepSun1+20)=CalendarYear,MONTH(SepSun1+20)=9),SepSun1+20, "")</f>
        <v>42994</v>
      </c>
    </row>
    <row r="8" spans="1:8" ht="58" customHeight="1">
      <c r="B8" s="29"/>
      <c r="C8" s="25"/>
      <c r="D8" s="26"/>
      <c r="E8" s="26"/>
      <c r="F8" s="26"/>
      <c r="G8" s="26"/>
      <c r="H8" s="30"/>
    </row>
    <row r="9" spans="1:8" ht="14" customHeight="1">
      <c r="B9" s="12">
        <f>IF(AND(YEAR(SepSun1+21)=CalendarYear,MONTH(SepSun1+21)=9),SepSun1+21, "")</f>
        <v>42995</v>
      </c>
      <c r="C9" s="6">
        <f>IF(AND(YEAR(SepSun1+22)=CalendarYear,MONTH(SepSun1+22)=9),SepSun1+22, "")</f>
        <v>42996</v>
      </c>
      <c r="D9" s="6">
        <f>IF(AND(YEAR(SepSun1+23)=CalendarYear,MONTH(SepSun1+23)=9),SepSun1+23, "")</f>
        <v>42997</v>
      </c>
      <c r="E9" s="6">
        <f>IF(AND(YEAR(SepSun1+24)=CalendarYear,MONTH(SepSun1+24)=9),SepSun1+24, "")</f>
        <v>42998</v>
      </c>
      <c r="F9" s="6">
        <f>IF(AND(YEAR(SepSun1+25)=CalendarYear,MONTH(SepSun1+25)=9),SepSun1+25, "")</f>
        <v>42999</v>
      </c>
      <c r="G9" s="6">
        <f>IF(AND(YEAR(SepSun1+26)=CalendarYear,MONTH(SepSun1+26)=9),SepSun1+26, "")</f>
        <v>43000</v>
      </c>
      <c r="H9" s="13">
        <f>IF(AND(YEAR(SepSun1+27)=CalendarYear,MONTH(SepSun1+27)=9),SepSun1+27, "")</f>
        <v>43001</v>
      </c>
    </row>
    <row r="10" spans="1:8" ht="58" customHeight="1">
      <c r="B10" s="29"/>
      <c r="C10" s="25"/>
      <c r="D10" s="34" t="s">
        <v>26</v>
      </c>
      <c r="E10" s="34" t="s">
        <v>16</v>
      </c>
      <c r="F10" s="34" t="s">
        <v>15</v>
      </c>
      <c r="G10" s="34" t="s">
        <v>15</v>
      </c>
      <c r="H10" s="37" t="s">
        <v>15</v>
      </c>
    </row>
    <row r="11" spans="1:8" ht="14" customHeight="1">
      <c r="B11" s="12">
        <f>IF(AND(YEAR(SepSun1+28)=CalendarYear,MONTH(SepSun1+28)=9),SepSun1+28, "")</f>
        <v>43002</v>
      </c>
      <c r="C11" s="6">
        <f>IF(AND(YEAR(SepSun1+29)=CalendarYear,MONTH(SepSun1+29)=9),SepSun1+29, "")</f>
        <v>43003</v>
      </c>
      <c r="D11" s="6">
        <f>IF(AND(YEAR(SepSun1+30)=CalendarYear,MONTH(SepSun1+30)=9),SepSun1+30, "")</f>
        <v>43004</v>
      </c>
      <c r="E11" s="6">
        <f>IF(AND(YEAR(SepSun1+31)=CalendarYear,MONTH(SepSun1+31)=9),SepSun1+31, "")</f>
        <v>43005</v>
      </c>
      <c r="F11" s="6">
        <f>IF(AND(YEAR(SepSun1+32)=CalendarYear,MONTH(SepSun1+32)=9),SepSun1+32, "")</f>
        <v>43006</v>
      </c>
      <c r="G11" s="6">
        <f>IF(AND(YEAR(SepSun1+33)=CalendarYear,MONTH(SepSun1+33)=9),SepSun1+33, "")</f>
        <v>43007</v>
      </c>
      <c r="H11" s="13">
        <f>IF(AND(YEAR(SepSun1+34)=CalendarYear,MONTH(SepSun1+34)=9),SepSun1+34, "")</f>
        <v>43008</v>
      </c>
    </row>
    <row r="12" spans="1:8" ht="58" customHeight="1">
      <c r="B12" s="35" t="s">
        <v>15</v>
      </c>
      <c r="C12" s="36" t="s">
        <v>29</v>
      </c>
      <c r="D12" s="34" t="s">
        <v>28</v>
      </c>
      <c r="E12" s="34" t="s">
        <v>17</v>
      </c>
      <c r="F12" s="36" t="s">
        <v>27</v>
      </c>
      <c r="G12" s="36" t="s">
        <v>32</v>
      </c>
      <c r="H12" s="37" t="s">
        <v>27</v>
      </c>
    </row>
    <row r="13" spans="1:8" ht="14" customHeight="1">
      <c r="B13" s="28" t="str">
        <f>IF(AND(YEAR(SepSun1+35)=CalendarYear,MONTH(SepSun1+35)=9),SepSun1+35, "")</f>
        <v/>
      </c>
      <c r="C13" s="44" t="s">
        <v>8</v>
      </c>
      <c r="D13" s="44"/>
      <c r="E13" s="44"/>
      <c r="F13" s="44"/>
      <c r="G13" s="44"/>
      <c r="H13" s="45"/>
    </row>
    <row r="14" spans="1:8" ht="58" customHeight="1" thickBot="1">
      <c r="B14" s="31"/>
      <c r="C14" s="41"/>
      <c r="D14" s="42"/>
      <c r="E14" s="42"/>
      <c r="F14" s="42"/>
      <c r="G14" s="42"/>
      <c r="H14" s="43"/>
    </row>
  </sheetData>
  <mergeCells count="3">
    <mergeCell ref="B1:H1"/>
    <mergeCell ref="C13:H13"/>
    <mergeCell ref="C14:H14"/>
  </mergeCells>
  <phoneticPr fontId="1" type="noConversion"/>
  <printOptions horizontalCentered="1"/>
  <pageMargins left="0.5" right="0.5" top="0.75"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Jan</vt:lpstr>
      <vt:lpstr>Feb</vt:lpstr>
      <vt:lpstr>Mar</vt:lpstr>
      <vt:lpstr>Apr</vt:lpstr>
      <vt:lpstr>May</vt:lpstr>
      <vt:lpstr>Jun</vt:lpstr>
      <vt:lpstr>Jul</vt:lpstr>
      <vt:lpstr>Aug</vt:lpstr>
      <vt:lpstr>Sep</vt:lpstr>
      <vt:lpstr>Oct</vt:lpstr>
      <vt:lpstr>Nov</vt:lpstr>
      <vt:lpstr>Dec</vt:lpstr>
      <vt:lpstr>Lookup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Emily</cp:lastModifiedBy>
  <cp:lastPrinted>2010-04-09T00:59:34Z</cp:lastPrinted>
  <dcterms:created xsi:type="dcterms:W3CDTF">2001-05-02T15:52:45Z</dcterms:created>
  <dcterms:modified xsi:type="dcterms:W3CDTF">2017-09-11T22:38:40Z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